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tables/table1.xml" ContentType="application/vnd.openxmlformats-officedocument.spreadsheetml.table+xml"/>
  <Override PartName="/xl/slicers/slicer1.xml" ContentType="application/vnd.ms-excel.slicer+xml"/>
  <Override PartName="/xl/drawings/drawing5.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https://txst-my.sharepoint.com/personal/bs1123_txstate_edu/Documents/"/>
    </mc:Choice>
  </mc:AlternateContent>
  <xr:revisionPtr revIDLastSave="903" documentId="8_{9821E46C-1011-4D65-B29B-C3FF3C64FDF3}" xr6:coauthVersionLast="47" xr6:coauthVersionMax="47" xr10:uidLastSave="{E45E1599-41CE-490E-AD51-ACA16E0DD43F}"/>
  <bookViews>
    <workbookView xWindow="28680" yWindow="-120" windowWidth="29040" windowHeight="15840" activeTab="1" xr2:uid="{84D14BCF-6F41-4AAB-A976-234284F9BBD4}"/>
  </bookViews>
  <sheets>
    <sheet name="Fall-Spring Calculator" sheetId="1" r:id="rId1"/>
    <sheet name="Summer Calculator" sheetId="4" r:id="rId2"/>
    <sheet name="Summer Pay Schedule Examples" sheetId="6" r:id="rId3"/>
    <sheet name="Salary Lookup Table" sheetId="2" r:id="rId4"/>
    <sheet name="Faculty Comp Guidelines" sheetId="5" r:id="rId5"/>
  </sheets>
  <definedNames>
    <definedName name="Slicer_College">#N/A</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6"/>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0" i="4" l="1"/>
  <c r="J43" i="6"/>
  <c r="H9" i="6"/>
  <c r="F9" i="6"/>
  <c r="H42" i="6"/>
  <c r="H44" i="6" s="1"/>
  <c r="F42" i="6"/>
  <c r="D42" i="6"/>
  <c r="J41" i="6"/>
  <c r="F40" i="6"/>
  <c r="D40" i="6"/>
  <c r="F27" i="6"/>
  <c r="F26" i="6"/>
  <c r="H26" i="6"/>
  <c r="H29" i="6" s="1"/>
  <c r="D27" i="6"/>
  <c r="J28" i="6"/>
  <c r="F25" i="6"/>
  <c r="D25" i="6"/>
  <c r="J11" i="6"/>
  <c r="H10" i="6"/>
  <c r="F10" i="6"/>
  <c r="F8" i="6"/>
  <c r="D10" i="6"/>
  <c r="D8" i="6"/>
  <c r="D44" i="6" l="1"/>
  <c r="F44" i="6"/>
  <c r="J27" i="6"/>
  <c r="D29" i="6"/>
  <c r="D12" i="6"/>
  <c r="J42" i="6"/>
  <c r="J26" i="6"/>
  <c r="J10" i="6"/>
  <c r="J9" i="6"/>
  <c r="H12" i="6"/>
  <c r="J40" i="6"/>
  <c r="F29" i="6"/>
  <c r="F12" i="6"/>
  <c r="J25" i="6"/>
  <c r="J8" i="6"/>
  <c r="E25" i="4"/>
  <c r="E26" i="4" s="1"/>
  <c r="B30" i="1"/>
  <c r="B31" i="1" s="1"/>
  <c r="B32" i="1" s="1"/>
  <c r="H20" i="4"/>
  <c r="H24" i="4" s="1"/>
  <c r="B20" i="4"/>
  <c r="E21" i="4"/>
  <c r="B24" i="1"/>
  <c r="B25" i="1" s="1"/>
  <c r="E30" i="4"/>
  <c r="E31" i="4" s="1"/>
  <c r="B34" i="4" l="1"/>
  <c r="B28" i="4"/>
  <c r="B33" i="4"/>
  <c r="B30" i="4"/>
  <c r="B29" i="4"/>
  <c r="J44" i="6"/>
  <c r="J12" i="6"/>
  <c r="J29" i="6"/>
  <c r="E211" i="2"/>
  <c r="E212" i="2"/>
  <c r="E213" i="2"/>
  <c r="E214" i="2"/>
  <c r="F211" i="2"/>
  <c r="F212" i="2"/>
  <c r="F213" i="2"/>
  <c r="F214" i="2"/>
  <c r="E208" i="2"/>
  <c r="E209" i="2"/>
  <c r="E210" i="2"/>
  <c r="F208" i="2"/>
  <c r="F209" i="2"/>
  <c r="F210" i="2"/>
  <c r="E207" i="2"/>
  <c r="F207" i="2"/>
  <c r="E203" i="2"/>
  <c r="E204" i="2"/>
  <c r="E205" i="2"/>
  <c r="E206" i="2"/>
  <c r="F203" i="2"/>
  <c r="F204" i="2"/>
  <c r="F205" i="2"/>
  <c r="F206" i="2"/>
  <c r="E199" i="2"/>
  <c r="E200" i="2"/>
  <c r="E201" i="2"/>
  <c r="E202" i="2"/>
  <c r="F199" i="2"/>
  <c r="F200" i="2"/>
  <c r="F201" i="2"/>
  <c r="F202" i="2"/>
  <c r="E195" i="2"/>
  <c r="E196" i="2"/>
  <c r="E197" i="2"/>
  <c r="E198" i="2"/>
  <c r="F195" i="2"/>
  <c r="F196" i="2"/>
  <c r="F197" i="2"/>
  <c r="F198" i="2"/>
  <c r="E191" i="2"/>
  <c r="E192" i="2"/>
  <c r="E193" i="2"/>
  <c r="E194" i="2"/>
  <c r="F191" i="2"/>
  <c r="F192" i="2"/>
  <c r="F193" i="2"/>
  <c r="F194" i="2"/>
  <c r="E188" i="2"/>
  <c r="E189" i="2"/>
  <c r="E190" i="2"/>
  <c r="F188" i="2"/>
  <c r="F189" i="2"/>
  <c r="F190" i="2"/>
  <c r="E187" i="2"/>
  <c r="F187" i="2"/>
  <c r="E183" i="2"/>
  <c r="E184" i="2"/>
  <c r="E185" i="2"/>
  <c r="E186" i="2"/>
  <c r="F183" i="2"/>
  <c r="F184" i="2"/>
  <c r="F185" i="2"/>
  <c r="F186" i="2"/>
  <c r="E179" i="2"/>
  <c r="E180" i="2"/>
  <c r="E181" i="2"/>
  <c r="E182" i="2"/>
  <c r="F179" i="2"/>
  <c r="F180" i="2"/>
  <c r="F181" i="2"/>
  <c r="F182" i="2"/>
  <c r="E176" i="2"/>
  <c r="E177" i="2"/>
  <c r="E178" i="2"/>
  <c r="F176" i="2"/>
  <c r="F177" i="2"/>
  <c r="F178" i="2"/>
  <c r="E175" i="2"/>
  <c r="F175" i="2"/>
  <c r="E171" i="2"/>
  <c r="E172" i="2"/>
  <c r="E173" i="2"/>
  <c r="E174" i="2"/>
  <c r="F171" i="2"/>
  <c r="F172" i="2"/>
  <c r="F173" i="2"/>
  <c r="F174" i="2"/>
  <c r="E167" i="2"/>
  <c r="E168" i="2"/>
  <c r="E169" i="2"/>
  <c r="E170" i="2"/>
  <c r="F167" i="2"/>
  <c r="F168" i="2"/>
  <c r="F169" i="2"/>
  <c r="F170" i="2"/>
  <c r="E163" i="2"/>
  <c r="E164" i="2"/>
  <c r="E165" i="2"/>
  <c r="E166" i="2"/>
  <c r="F163" i="2"/>
  <c r="F164" i="2"/>
  <c r="F165" i="2"/>
  <c r="F166" i="2"/>
  <c r="E159" i="2"/>
  <c r="E160" i="2"/>
  <c r="E161" i="2"/>
  <c r="E162" i="2"/>
  <c r="F159" i="2"/>
  <c r="F160" i="2"/>
  <c r="F161" i="2"/>
  <c r="F162" i="2"/>
  <c r="E155" i="2"/>
  <c r="E156" i="2"/>
  <c r="E157" i="2"/>
  <c r="E158" i="2"/>
  <c r="F155" i="2"/>
  <c r="F156" i="2"/>
  <c r="F157" i="2"/>
  <c r="F158" i="2"/>
  <c r="E152" i="2"/>
  <c r="E153" i="2"/>
  <c r="E154" i="2"/>
  <c r="F152" i="2"/>
  <c r="F153" i="2"/>
  <c r="F154" i="2"/>
  <c r="E151" i="2"/>
  <c r="F151" i="2"/>
  <c r="E147" i="2"/>
  <c r="E148" i="2"/>
  <c r="E149" i="2"/>
  <c r="E150" i="2"/>
  <c r="F147" i="2"/>
  <c r="F148" i="2"/>
  <c r="F149" i="2"/>
  <c r="F150" i="2"/>
  <c r="E143" i="2"/>
  <c r="E144" i="2"/>
  <c r="E145" i="2"/>
  <c r="E146" i="2"/>
  <c r="F143" i="2"/>
  <c r="F144" i="2"/>
  <c r="F145" i="2"/>
  <c r="F146" i="2"/>
  <c r="E139" i="2"/>
  <c r="E140" i="2"/>
  <c r="E141" i="2"/>
  <c r="E142" i="2"/>
  <c r="F139" i="2"/>
  <c r="F140" i="2"/>
  <c r="F141" i="2"/>
  <c r="F142" i="2"/>
  <c r="E135" i="2"/>
  <c r="E136" i="2"/>
  <c r="E137" i="2"/>
  <c r="E138" i="2"/>
  <c r="F135" i="2"/>
  <c r="F136" i="2"/>
  <c r="F137" i="2"/>
  <c r="F138" i="2"/>
  <c r="E131" i="2"/>
  <c r="E132" i="2"/>
  <c r="E133" i="2"/>
  <c r="E134" i="2"/>
  <c r="F131" i="2"/>
  <c r="F132" i="2"/>
  <c r="F133" i="2"/>
  <c r="F134" i="2"/>
  <c r="E127" i="2"/>
  <c r="E128" i="2"/>
  <c r="E129" i="2"/>
  <c r="E130" i="2"/>
  <c r="F127" i="2"/>
  <c r="F128" i="2"/>
  <c r="F129" i="2"/>
  <c r="F130" i="2"/>
  <c r="E123" i="2"/>
  <c r="E124" i="2"/>
  <c r="E125" i="2"/>
  <c r="E126" i="2"/>
  <c r="F123" i="2"/>
  <c r="F124" i="2"/>
  <c r="F125" i="2"/>
  <c r="F126" i="2"/>
  <c r="E119" i="2"/>
  <c r="E120" i="2"/>
  <c r="E121" i="2"/>
  <c r="E122" i="2"/>
  <c r="F119" i="2"/>
  <c r="F120" i="2"/>
  <c r="F121" i="2"/>
  <c r="F122" i="2"/>
  <c r="E115" i="2"/>
  <c r="E116" i="2"/>
  <c r="E117" i="2"/>
  <c r="E118" i="2"/>
  <c r="F115" i="2"/>
  <c r="F116" i="2"/>
  <c r="F117" i="2"/>
  <c r="F118" i="2"/>
  <c r="E112" i="2"/>
  <c r="E113" i="2"/>
  <c r="E114" i="2"/>
  <c r="F112" i="2"/>
  <c r="F113" i="2"/>
  <c r="F114" i="2"/>
  <c r="E111" i="2"/>
  <c r="F111" i="2"/>
  <c r="E87" i="2"/>
  <c r="F87" i="2"/>
  <c r="E88" i="2"/>
  <c r="F88" i="2"/>
  <c r="E89" i="2"/>
  <c r="F89" i="2"/>
  <c r="E90" i="2"/>
  <c r="F90" i="2"/>
  <c r="E91" i="2"/>
  <c r="F91" i="2"/>
  <c r="E92" i="2"/>
  <c r="F92" i="2"/>
  <c r="E93" i="2"/>
  <c r="F93" i="2"/>
  <c r="E94" i="2"/>
  <c r="F94" i="2"/>
  <c r="E95" i="2"/>
  <c r="F95" i="2"/>
  <c r="E96" i="2"/>
  <c r="F96" i="2"/>
  <c r="E97" i="2"/>
  <c r="F97" i="2"/>
  <c r="E98" i="2"/>
  <c r="F98" i="2"/>
  <c r="E99" i="2"/>
  <c r="F99" i="2"/>
  <c r="E100" i="2"/>
  <c r="F100" i="2"/>
  <c r="E101" i="2"/>
  <c r="F101" i="2"/>
  <c r="E102" i="2"/>
  <c r="F102" i="2"/>
  <c r="E103" i="2"/>
  <c r="F103" i="2"/>
  <c r="E104" i="2"/>
  <c r="F104" i="2"/>
  <c r="E105" i="2"/>
  <c r="F105" i="2"/>
  <c r="E106" i="2"/>
  <c r="F106" i="2"/>
  <c r="E107" i="2"/>
  <c r="F107" i="2"/>
  <c r="E108" i="2"/>
  <c r="F108" i="2"/>
  <c r="E109" i="2"/>
  <c r="F109" i="2"/>
  <c r="E110" i="2"/>
  <c r="F110" i="2"/>
  <c r="E59" i="2"/>
  <c r="F59" i="2"/>
  <c r="E60" i="2"/>
  <c r="F60" i="2"/>
  <c r="E61" i="2"/>
  <c r="F61" i="2"/>
  <c r="E62" i="2"/>
  <c r="F62" i="2"/>
  <c r="E63" i="2"/>
  <c r="F63" i="2"/>
  <c r="E64" i="2"/>
  <c r="F64" i="2"/>
  <c r="E65" i="2"/>
  <c r="F65" i="2"/>
  <c r="E66" i="2"/>
  <c r="F66" i="2"/>
  <c r="E67" i="2"/>
  <c r="F67" i="2"/>
  <c r="E68" i="2"/>
  <c r="F68" i="2"/>
  <c r="E69" i="2"/>
  <c r="F69" i="2"/>
  <c r="E70" i="2"/>
  <c r="F70" i="2"/>
  <c r="E71" i="2"/>
  <c r="F71" i="2"/>
  <c r="E72" i="2"/>
  <c r="F72" i="2"/>
  <c r="E73" i="2"/>
  <c r="F73" i="2"/>
  <c r="E74" i="2"/>
  <c r="F74" i="2"/>
  <c r="E75" i="2"/>
  <c r="F75" i="2"/>
  <c r="E76" i="2"/>
  <c r="F76" i="2"/>
  <c r="E77" i="2"/>
  <c r="F77" i="2"/>
  <c r="E78" i="2"/>
  <c r="F78" i="2"/>
  <c r="E79" i="2"/>
  <c r="F79" i="2"/>
  <c r="E80" i="2"/>
  <c r="F80" i="2"/>
  <c r="E81" i="2"/>
  <c r="F81" i="2"/>
  <c r="E82" i="2"/>
  <c r="F82" i="2"/>
  <c r="E83" i="2"/>
  <c r="F83" i="2"/>
  <c r="E84" i="2"/>
  <c r="F84" i="2"/>
  <c r="E85" i="2"/>
  <c r="F85" i="2"/>
  <c r="E86" i="2"/>
  <c r="F86" i="2"/>
  <c r="E31" i="2"/>
  <c r="F31" i="2"/>
  <c r="E32" i="2"/>
  <c r="F32" i="2"/>
  <c r="E33" i="2"/>
  <c r="F33" i="2"/>
  <c r="E34" i="2"/>
  <c r="F34" i="2"/>
  <c r="E35" i="2"/>
  <c r="F35" i="2"/>
  <c r="E36" i="2"/>
  <c r="F36" i="2"/>
  <c r="E37" i="2"/>
  <c r="F37" i="2"/>
  <c r="E38" i="2"/>
  <c r="F38" i="2"/>
  <c r="E39" i="2"/>
  <c r="F39" i="2"/>
  <c r="E40" i="2"/>
  <c r="F40" i="2"/>
  <c r="E41" i="2"/>
  <c r="F41" i="2"/>
  <c r="E42" i="2"/>
  <c r="F42" i="2"/>
  <c r="E43" i="2"/>
  <c r="F43" i="2"/>
  <c r="E44" i="2"/>
  <c r="F44" i="2"/>
  <c r="E45" i="2"/>
  <c r="F45" i="2"/>
  <c r="E46" i="2"/>
  <c r="F46" i="2"/>
  <c r="E47" i="2"/>
  <c r="F47" i="2"/>
  <c r="E48" i="2"/>
  <c r="F48" i="2"/>
  <c r="E49" i="2"/>
  <c r="F49" i="2"/>
  <c r="E50" i="2"/>
  <c r="F50" i="2"/>
  <c r="E51" i="2"/>
  <c r="F51" i="2"/>
  <c r="E52" i="2"/>
  <c r="F52" i="2"/>
  <c r="E53" i="2"/>
  <c r="F53" i="2"/>
  <c r="E54" i="2"/>
  <c r="F54" i="2"/>
  <c r="E55" i="2"/>
  <c r="F55" i="2"/>
  <c r="E56" i="2"/>
  <c r="F56" i="2"/>
  <c r="E57" i="2"/>
  <c r="F57" i="2"/>
  <c r="E58" i="2"/>
  <c r="F58" i="2"/>
  <c r="E23" i="2"/>
  <c r="F23" i="2"/>
  <c r="E24" i="2"/>
  <c r="F24" i="2"/>
  <c r="E25" i="2"/>
  <c r="F25" i="2"/>
  <c r="E26" i="2"/>
  <c r="F26" i="2"/>
  <c r="E27" i="2"/>
  <c r="F27" i="2"/>
  <c r="E28" i="2"/>
  <c r="F28" i="2"/>
  <c r="E29" i="2"/>
  <c r="F29" i="2"/>
  <c r="E30" i="2"/>
  <c r="F30" i="2"/>
  <c r="E19" i="2"/>
  <c r="F19" i="2"/>
  <c r="E20" i="2"/>
  <c r="F20" i="2"/>
  <c r="E21" i="2"/>
  <c r="F21" i="2"/>
  <c r="E22" i="2"/>
  <c r="F22" i="2"/>
  <c r="E15" i="2"/>
  <c r="F15" i="2"/>
  <c r="E16" i="2"/>
  <c r="F16" i="2"/>
  <c r="E17" i="2"/>
  <c r="F17" i="2"/>
  <c r="E18" i="2"/>
  <c r="F18" i="2"/>
  <c r="F12" i="2"/>
  <c r="F13" i="2"/>
  <c r="F14" i="2"/>
  <c r="F11" i="2"/>
  <c r="E12" i="2"/>
  <c r="E13" i="2"/>
  <c r="E14" i="2"/>
  <c r="E11" i="2"/>
  <c r="E18" i="1"/>
  <c r="E20" i="1" s="1"/>
  <c r="A29" i="1"/>
  <c r="B19" i="1"/>
  <c r="B20" i="1" s="1"/>
  <c r="B35" i="4" l="1"/>
  <c r="B37" i="4" l="1"/>
</calcChain>
</file>

<file path=xl/sharedStrings.xml><?xml version="1.0" encoding="utf-8"?>
<sst xmlns="http://schemas.openxmlformats.org/spreadsheetml/2006/main" count="756" uniqueCount="136">
  <si>
    <t>CUPA Median for Discipline</t>
  </si>
  <si>
    <t>Monthly Salary Multiplier</t>
  </si>
  <si>
    <t>University Discipline Minimum</t>
  </si>
  <si>
    <t>9-Month Base Salary Minimum</t>
  </si>
  <si>
    <t>Monthly Salary Minimum</t>
  </si>
  <si>
    <t>9-Month Salary</t>
  </si>
  <si>
    <t>FTE Salary Calculation</t>
  </si>
  <si>
    <t>Monthly Salary</t>
  </si>
  <si>
    <t>Semester Contract Amount</t>
  </si>
  <si>
    <t>Faculty FTE</t>
  </si>
  <si>
    <t>100% FTE Faculty Salary Calculation</t>
  </si>
  <si>
    <t>9-Monthly Salary</t>
  </si>
  <si>
    <t>Per Course Salary Calculation</t>
  </si>
  <si>
    <t>Market Adjustment</t>
  </si>
  <si>
    <t>Per Course Rate</t>
  </si>
  <si>
    <t>Department Standard Per Course Rate</t>
  </si>
  <si>
    <t>Per Course Contract Salary</t>
  </si>
  <si>
    <t>FALL AND SPRING FACULTY SALARY CALCULATION</t>
  </si>
  <si>
    <t>Professor</t>
  </si>
  <si>
    <t>Associate Professor</t>
  </si>
  <si>
    <t>Assistant Professor</t>
  </si>
  <si>
    <t>Senior Lecturer/Lecturer</t>
  </si>
  <si>
    <t>01.00 General (Agriculture)</t>
  </si>
  <si>
    <t>Median</t>
  </si>
  <si>
    <t>Minimum</t>
  </si>
  <si>
    <t>Maximum</t>
  </si>
  <si>
    <t>Discipline</t>
  </si>
  <si>
    <t>Rank</t>
  </si>
  <si>
    <t>30.99 Other (Organizational, Workforce, and Leadership Studies)</t>
  </si>
  <si>
    <t>19.01 General (Family &amp; Consumer Sciences)</t>
  </si>
  <si>
    <t>43.01 Criminal Justice &amp; Corrections (Criminal Justice and Criminology)</t>
  </si>
  <si>
    <t>44.07 Social Work (Social Work)</t>
  </si>
  <si>
    <t>Assistant Professor - New</t>
  </si>
  <si>
    <t>13.03 Curriculum &amp; Instruction (Curriculum &amp; Instruction)</t>
  </si>
  <si>
    <t>13.04 Education Administration &amp; Supervision (Leadership, Adult Education, School Improvement, and Student Affairs)</t>
  </si>
  <si>
    <t>College</t>
  </si>
  <si>
    <t>Applied Arts</t>
  </si>
  <si>
    <t>Education</t>
  </si>
  <si>
    <t>Fine Arts &amp; Communication</t>
  </si>
  <si>
    <t>13.10 Special Education &amp; Teaching (C&amp;I-Special Education)</t>
  </si>
  <si>
    <t>13.13 Teacher Ed &amp; Prof Dev, Subjects (C&amp;I-Teacher Educ, HHP-Teach Ed and Special Subjects)</t>
  </si>
  <si>
    <t>31.01 Parks, Recreation &amp; Leisure Studies (HHP-Recreation)</t>
  </si>
  <si>
    <t>31.05 Health &amp; Physical Education/Fitness (Health and Human Performance)</t>
  </si>
  <si>
    <t>09.0101 Communication &amp; Media Studies (Speech Communication and Rhetoric)</t>
  </si>
  <si>
    <t>09.0102 Mass Communication (Journalism and Mass Communication)</t>
  </si>
  <si>
    <t>50.05 Dramatic/Theatre Arts and Stagecraft (Theatre &amp; Dance)</t>
  </si>
  <si>
    <t>50.07 Fine &amp; Studio Art (Art &amp; Design)</t>
  </si>
  <si>
    <t>50.09 Music (Music)</t>
  </si>
  <si>
    <t>09.09 Public Relations, Advertising, &amp; Applied Comm (JMC - Public Relations and Advertising)</t>
  </si>
  <si>
    <t>50.04 Design &amp; Applied Arts (Art and Design-Comm Design)</t>
  </si>
  <si>
    <t>Health Professions</t>
  </si>
  <si>
    <t>51.02 Communication Disorders</t>
  </si>
  <si>
    <t>51.07 Health and Medical Administrative Services (Health Administration and Health Information Management)</t>
  </si>
  <si>
    <t>51.09 Rehabilitation and Therapeutic Prof (Radiation Therapy and Respirartory Care)</t>
  </si>
  <si>
    <t>51.10 Clinical/Med Lab Sci/Research and Allied Professions (Clinical Lab Science)</t>
  </si>
  <si>
    <t>51.23 Rehabilitation and Therapeutic Prof (Physical Therapy)</t>
  </si>
  <si>
    <t>51.38 Reg Nursing, Nursing Admin, Nursing Rsrch, and Clincal Nursing (Nursing)</t>
  </si>
  <si>
    <t>Liberal Arts</t>
  </si>
  <si>
    <t>16.09 Romance (World Languages and Literatures)</t>
  </si>
  <si>
    <t>23.01 General (English)</t>
  </si>
  <si>
    <t>38.01 Philosophy</t>
  </si>
  <si>
    <t>42.01 General (Psychology)</t>
  </si>
  <si>
    <t>45.02 Anthropology</t>
  </si>
  <si>
    <t>45.07 Geography &amp; Cartography (Geography)</t>
  </si>
  <si>
    <t>45.10 Political Science and Government (Political Science)</t>
  </si>
  <si>
    <t xml:space="preserve">45.11 Sociology </t>
  </si>
  <si>
    <t xml:space="preserve">54.01 History </t>
  </si>
  <si>
    <t>5.02 Ethnic, Cultural Minority, Gender, and Group Studies (Women's Studies)</t>
  </si>
  <si>
    <t>McCoy Business</t>
  </si>
  <si>
    <t>11.04 Information Science/Studies (Information Systems &amp; Analytics)</t>
  </si>
  <si>
    <t>52.02 Admin, Management and Operations</t>
  </si>
  <si>
    <t xml:space="preserve">52.03 Accounting and Related Services </t>
  </si>
  <si>
    <t>52.06 Managerial Economics (Finance and Economics)</t>
  </si>
  <si>
    <t>52.08 Finance and Financial Management Services (Finance and Economics)</t>
  </si>
  <si>
    <t xml:space="preserve">52.14 Marketing </t>
  </si>
  <si>
    <t>Science &amp; Engineering</t>
  </si>
  <si>
    <t>11.01 General (Computer Science)</t>
  </si>
  <si>
    <t>14.01 General (Engineering)</t>
  </si>
  <si>
    <t>14.08 Civil  (Engineering - Civil)</t>
  </si>
  <si>
    <t>14.10 Electrical, Electronics &amp; Communications  (Engineering - Electrical)</t>
  </si>
  <si>
    <t>14.19 Mechanical Engineering</t>
  </si>
  <si>
    <t>15.00 General (Engineering Technology)</t>
  </si>
  <si>
    <t>26.01 General (Biology)</t>
  </si>
  <si>
    <t xml:space="preserve">27.01 Mathematics </t>
  </si>
  <si>
    <t>40.05 Chemistry (Chemistry &amp; Biochemistry)</t>
  </si>
  <si>
    <t>40.08 Physics</t>
  </si>
  <si>
    <t>SUMMER FACULTY SALARY CALCULATOR</t>
  </si>
  <si>
    <t>Flat Rate Calculation (Administrative Appointments)</t>
  </si>
  <si>
    <t>Summer I or Summer II Only</t>
  </si>
  <si>
    <t>Full Summer</t>
  </si>
  <si>
    <t>Current Monthly Salary</t>
  </si>
  <si>
    <t>Current FTE</t>
  </si>
  <si>
    <t>100% FTE Salary</t>
  </si>
  <si>
    <t>Summer I FTE</t>
  </si>
  <si>
    <t>Summer II FTE</t>
  </si>
  <si>
    <t>Full Summer FTE</t>
  </si>
  <si>
    <t>Summer Assignment FTE</t>
  </si>
  <si>
    <t>Summer I Monthly</t>
  </si>
  <si>
    <t>Summer II Monthly</t>
  </si>
  <si>
    <t>Full Summer Monthly</t>
  </si>
  <si>
    <t>Total Summer Pay</t>
  </si>
  <si>
    <t>Summer Monthly Salary</t>
  </si>
  <si>
    <t>Summer Assignment Total Salary</t>
  </si>
  <si>
    <t>Summer I</t>
  </si>
  <si>
    <t>Summer II</t>
  </si>
  <si>
    <t>Full Summer and 8-Week Sessions</t>
  </si>
  <si>
    <t>Summer I or II Session</t>
  </si>
  <si>
    <t>Flat Rate Amount to be Paid</t>
  </si>
  <si>
    <t>Faculty Member 9-Month Salary</t>
  </si>
  <si>
    <t>Monthly Rate to be Paid</t>
  </si>
  <si>
    <t>Full Summer or 8 Week Session</t>
  </si>
  <si>
    <t>SECTION A</t>
  </si>
  <si>
    <t>SECTION B</t>
  </si>
  <si>
    <t>SECTION C</t>
  </si>
  <si>
    <t>Full Summer and 8 -Week Sessions</t>
  </si>
  <si>
    <t>Monthly Salary Factor</t>
  </si>
  <si>
    <t>100% FTE Monthly Salary</t>
  </si>
  <si>
    <t>100% FTE Annual Salary</t>
  </si>
  <si>
    <t>Gross Pay</t>
  </si>
  <si>
    <t>Period 6/1 to 6/30</t>
  </si>
  <si>
    <t>Paid on 7/1</t>
  </si>
  <si>
    <t>Period 8/1 to 8/31</t>
  </si>
  <si>
    <t>Full Term or 8-Week</t>
  </si>
  <si>
    <t>FTE</t>
  </si>
  <si>
    <t>Session</t>
  </si>
  <si>
    <t>Faculty Monthly Salary</t>
  </si>
  <si>
    <t>TOTAL</t>
  </si>
  <si>
    <t>Period 7/1 to 7/31</t>
  </si>
  <si>
    <t>Paid on 8/1</t>
  </si>
  <si>
    <t>Paid on 9/2</t>
  </si>
  <si>
    <t>Overload Payment</t>
  </si>
  <si>
    <t>SUMMER PAY SCHEDULE EXAMPLES</t>
  </si>
  <si>
    <t>SCENARIO ONE</t>
  </si>
  <si>
    <t>SCENARIO TWO</t>
  </si>
  <si>
    <t>Flat Rate</t>
  </si>
  <si>
    <t>SCENARIO THREE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</si>
</sst>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3" formatCode="_(* #,##0.00_);_(* \(#,##0.00\);_(* &quot;-&quot;??_);_(@_)"/>
    <numFmt numFmtId="164" formatCode="0.0%"/>
    <numFmt numFmtId="165" formatCode="0.0"/>
    <numFmt numFmtId="166" formatCode="_(* #,##0.0_);_(* \(#,##0.0\);_(* &quot;-&quot;??_);_(@_)"/>
  </numFmts>
  <fonts count="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sz val="11"/>
      <color theme="0"/>
      <name val="Aptos Narrow"/>
      <family val="2"/>
      <scheme val="minor"/>
    </font>
    <font>
      <sz val="8"/>
      <name val="Aptos Narrow"/>
      <family val="2"/>
      <scheme val="minor"/>
    </font>
    <font>
      <b/>
      <sz val="12"/>
      <color theme="0"/>
      <name val="Aptos Narrow"/>
      <family val="2"/>
      <scheme val="minor"/>
    </font>
    <font>
      <sz val="11"/>
      <name val="Aptos Narrow"/>
      <family val="2"/>
      <scheme val="minor"/>
    </font>
    <font>
      <b/>
      <sz val="11"/>
      <name val="Aptos Narrow"/>
      <family val="2"/>
      <scheme val="minor"/>
    </font>
  </fonts>
  <fills count="5">
    <fill>
      <patternFill patternType="none"/>
    </fill>
    <fill>
      <patternFill patternType="gray125"/>
    </fill>
    <fill>
      <patternFill patternType="solid">
        <fgColor rgb="FF501214"/>
        <bgColor indexed="64"/>
      </patternFill>
    </fill>
    <fill>
      <patternFill patternType="solid">
        <fgColor rgb="FFAC9155"/>
        <bgColor indexed="64"/>
      </patternFill>
    </fill>
    <fill>
      <patternFill patternType="solid">
        <fgColor rgb="FFF9DDDD"/>
        <bgColor indexed="64"/>
      </patternFill>
    </fill>
  </fills>
  <borders count="1">
    <border>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56">
    <xf numFmtId="0" fontId="0" fillId="0" borderId="0" xfId="0"/>
    <xf numFmtId="43" fontId="0" fillId="0" borderId="0" xfId="1" applyFont="1"/>
    <xf numFmtId="43" fontId="0" fillId="0" borderId="0" xfId="0" applyNumberFormat="1"/>
    <xf numFmtId="0" fontId="3" fillId="0" borderId="0" xfId="0" applyFont="1"/>
    <xf numFmtId="0" fontId="3" fillId="0" borderId="0" xfId="0" applyFont="1" applyAlignment="1">
      <alignment horizontal="left" indent="1"/>
    </xf>
    <xf numFmtId="0" fontId="0" fillId="0" borderId="0" xfId="0" applyAlignment="1">
      <alignment horizontal="left" indent="2"/>
    </xf>
    <xf numFmtId="164" fontId="3" fillId="0" borderId="0" xfId="2" applyNumberFormat="1" applyFont="1"/>
    <xf numFmtId="43" fontId="0" fillId="0" borderId="0" xfId="0" applyNumberFormat="1" applyAlignment="1">
      <alignment horizontal="left" indent="2"/>
    </xf>
    <xf numFmtId="6" fontId="0" fillId="0" borderId="0" xfId="0" applyNumberFormat="1"/>
    <xf numFmtId="8" fontId="0" fillId="0" borderId="0" xfId="0" applyNumberFormat="1"/>
    <xf numFmtId="0" fontId="3" fillId="0" borderId="0" xfId="0" applyFont="1" applyAlignment="1">
      <alignment horizontal="center"/>
    </xf>
    <xf numFmtId="0" fontId="0" fillId="0" borderId="0" xfId="0" applyAlignment="1">
      <alignment vertical="center" wrapText="1"/>
    </xf>
    <xf numFmtId="6" fontId="0" fillId="0" borderId="0" xfId="0" applyNumberFormat="1" applyAlignment="1">
      <alignment vertical="center" wrapText="1"/>
    </xf>
    <xf numFmtId="8" fontId="0" fillId="0" borderId="0" xfId="0" applyNumberFormat="1" applyAlignment="1">
      <alignment vertical="center" wrapText="1"/>
    </xf>
    <xf numFmtId="0" fontId="0" fillId="2" borderId="0" xfId="0" applyFill="1"/>
    <xf numFmtId="0" fontId="6" fillId="2" borderId="0" xfId="0" applyFont="1" applyFill="1"/>
    <xf numFmtId="0" fontId="4" fillId="2" borderId="0" xfId="0" applyFont="1" applyFill="1"/>
    <xf numFmtId="0" fontId="2" fillId="2" borderId="0" xfId="0" applyFont="1" applyFill="1"/>
    <xf numFmtId="165" fontId="2" fillId="2" borderId="0" xfId="0" applyNumberFormat="1" applyFont="1" applyFill="1"/>
    <xf numFmtId="0" fontId="2" fillId="2" borderId="0" xfId="0" applyFont="1" applyFill="1" applyAlignment="1">
      <alignment horizontal="left" indent="1"/>
    </xf>
    <xf numFmtId="43" fontId="2" fillId="2" borderId="0" xfId="0" applyNumberFormat="1" applyFont="1" applyFill="1"/>
    <xf numFmtId="0" fontId="0" fillId="3" borderId="0" xfId="0" applyFill="1" applyAlignment="1">
      <alignment horizontal="left" indent="2"/>
    </xf>
    <xf numFmtId="0" fontId="4" fillId="2" borderId="0" xfId="0" applyFont="1" applyFill="1" applyAlignment="1">
      <alignment horizontal="left" indent="2"/>
    </xf>
    <xf numFmtId="43" fontId="4" fillId="2" borderId="0" xfId="1" applyFont="1" applyFill="1"/>
    <xf numFmtId="43" fontId="4" fillId="2" borderId="0" xfId="0" applyNumberFormat="1" applyFont="1" applyFill="1"/>
    <xf numFmtId="0" fontId="3" fillId="3" borderId="0" xfId="0" applyFont="1" applyFill="1" applyAlignment="1">
      <alignment horizontal="left" indent="1"/>
    </xf>
    <xf numFmtId="43" fontId="4" fillId="2" borderId="0" xfId="0" applyNumberFormat="1" applyFont="1" applyFill="1" applyAlignment="1">
      <alignment horizontal="left" indent="2"/>
    </xf>
    <xf numFmtId="0" fontId="2" fillId="2" borderId="0" xfId="0" applyFont="1" applyFill="1" applyAlignment="1">
      <alignment horizontal="centerContinuous"/>
    </xf>
    <xf numFmtId="0" fontId="4" fillId="2" borderId="0" xfId="0" applyFont="1" applyFill="1" applyAlignment="1">
      <alignment horizontal="left" indent="1"/>
    </xf>
    <xf numFmtId="0" fontId="2" fillId="2" borderId="0" xfId="0" applyFont="1" applyFill="1" applyAlignment="1">
      <alignment horizontal="left" indent="2"/>
    </xf>
    <xf numFmtId="0" fontId="7" fillId="3" borderId="0" xfId="0" applyFont="1" applyFill="1" applyAlignment="1">
      <alignment horizontal="left" indent="2"/>
    </xf>
    <xf numFmtId="43" fontId="2" fillId="2" borderId="0" xfId="0" applyNumberFormat="1" applyFont="1" applyFill="1" applyAlignment="1">
      <alignment horizontal="right"/>
    </xf>
    <xf numFmtId="0" fontId="2" fillId="0" borderId="0" xfId="0" applyFont="1" applyAlignment="1">
      <alignment horizontal="centerContinuous"/>
    </xf>
    <xf numFmtId="0" fontId="2" fillId="0" borderId="0" xfId="0" applyFont="1"/>
    <xf numFmtId="10" fontId="4" fillId="2" borderId="0" xfId="2" applyNumberFormat="1" applyFont="1" applyFill="1" applyAlignment="1">
      <alignment horizontal="right"/>
    </xf>
    <xf numFmtId="165" fontId="4" fillId="2" borderId="0" xfId="0" applyNumberFormat="1" applyFont="1" applyFill="1"/>
    <xf numFmtId="9" fontId="0" fillId="0" borderId="0" xfId="0" applyNumberFormat="1"/>
    <xf numFmtId="0" fontId="0" fillId="0" borderId="0" xfId="0" applyAlignment="1">
      <alignment horizontal="left" indent="1"/>
    </xf>
    <xf numFmtId="9" fontId="0" fillId="0" borderId="0" xfId="0" applyNumberFormat="1" applyAlignment="1">
      <alignment horizontal="center"/>
    </xf>
    <xf numFmtId="43" fontId="3" fillId="0" borderId="0" xfId="1" applyFont="1"/>
    <xf numFmtId="2" fontId="0" fillId="0" borderId="0" xfId="1" applyNumberFormat="1" applyFont="1" applyAlignment="1">
      <alignment horizontal="center"/>
    </xf>
    <xf numFmtId="2" fontId="0" fillId="0" borderId="0" xfId="0" applyNumberFormat="1" applyAlignment="1">
      <alignment horizontal="center"/>
    </xf>
    <xf numFmtId="164" fontId="0" fillId="0" borderId="0" xfId="0" applyNumberFormat="1" applyAlignment="1">
      <alignment horizontal="center"/>
    </xf>
    <xf numFmtId="10" fontId="0" fillId="0" borderId="0" xfId="0" applyNumberFormat="1" applyAlignment="1">
      <alignment horizontal="center"/>
    </xf>
    <xf numFmtId="43" fontId="1" fillId="3" borderId="0" xfId="1" applyFont="1" applyFill="1" applyProtection="1">
      <protection locked="0"/>
    </xf>
    <xf numFmtId="43" fontId="0" fillId="3" borderId="0" xfId="1" applyFont="1" applyFill="1" applyProtection="1">
      <protection locked="0"/>
    </xf>
    <xf numFmtId="10" fontId="3" fillId="3" borderId="0" xfId="2" applyNumberFormat="1" applyFont="1" applyFill="1" applyProtection="1">
      <protection locked="0"/>
    </xf>
    <xf numFmtId="9" fontId="0" fillId="3" borderId="0" xfId="0" applyNumberFormat="1" applyFill="1" applyProtection="1">
      <protection locked="0"/>
    </xf>
    <xf numFmtId="9" fontId="7" fillId="3" borderId="0" xfId="2" applyFont="1" applyFill="1" applyProtection="1">
      <protection locked="0"/>
    </xf>
    <xf numFmtId="43" fontId="0" fillId="3" borderId="0" xfId="1" applyFont="1" applyFill="1" applyAlignment="1" applyProtection="1">
      <alignment horizontal="right"/>
      <protection locked="0"/>
    </xf>
    <xf numFmtId="166" fontId="1" fillId="3" borderId="0" xfId="1" applyNumberFormat="1" applyFont="1" applyFill="1" applyProtection="1">
      <protection locked="0"/>
    </xf>
    <xf numFmtId="0" fontId="3" fillId="4" borderId="0" xfId="0" applyFont="1" applyFill="1" applyAlignment="1">
      <alignment horizontal="center"/>
    </xf>
    <xf numFmtId="0" fontId="8" fillId="4" borderId="0" xfId="0" applyFont="1" applyFill="1" applyAlignment="1">
      <alignment horizontal="center"/>
    </xf>
    <xf numFmtId="0" fontId="2" fillId="2" borderId="0" xfId="0" applyFont="1" applyFill="1" applyAlignment="1">
      <alignment horizontal="center"/>
    </xf>
    <xf numFmtId="0" fontId="3" fillId="0" borderId="0" xfId="0" applyFont="1" applyAlignment="1">
      <alignment horizontal="center"/>
    </xf>
    <xf numFmtId="43" fontId="2" fillId="2" borderId="0" xfId="1" applyFont="1" applyFill="1" applyAlignment="1">
      <alignment horizontal="right"/>
    </xf>
  </cellXfs>
  <cellStyles count="3">
    <cellStyle name="Comma" xfId="1" builtinId="3"/>
    <cellStyle name="Normal" xfId="0" builtinId="0"/>
    <cellStyle name="Percent" xfId="2" builtinId="5"/>
  </cellStyles>
  <dxfs count="6">
    <dxf>
      <font>
        <color rgb="FF9C0006"/>
      </font>
      <fill>
        <patternFill>
          <bgColor rgb="FFFFC7CE"/>
        </patternFill>
      </fill>
    </dxf>
    <dxf>
      <font>
        <color rgb="FF9C0006"/>
      </font>
      <fill>
        <patternFill>
          <bgColor rgb="FFFFC7CE"/>
        </patternFill>
      </fill>
    </dxf>
    <dxf>
      <numFmt numFmtId="12" formatCode="&quot;$&quot;#,##0.00_);[Red]\(&quot;$&quot;#,##0.00\)"/>
    </dxf>
    <dxf>
      <numFmt numFmtId="12" formatCode="&quot;$&quot;#,##0.00_);[Red]\(&quot;$&quot;#,##0.00\)"/>
    </dxf>
    <dxf>
      <numFmt numFmtId="12" formatCode="&quot;$&quot;#,##0.00_);[Red]\(&quot;$&quot;#,##0.00\)"/>
    </dxf>
    <dxf>
      <font>
        <b/>
        <i val="0"/>
        <strike val="0"/>
        <condense val="0"/>
        <extend val="0"/>
        <outline val="0"/>
        <shadow val="0"/>
        <u val="none"/>
        <vertAlign val="baseline"/>
        <sz val="11"/>
        <color theme="1"/>
        <name val="Aptos Narrow"/>
        <family val="2"/>
        <scheme val="minor"/>
      </font>
      <alignment horizontal="center" vertical="bottom" textRotation="0" wrapText="0" indent="0" justifyLastLine="0" shrinkToFit="0" readingOrder="0"/>
    </dxf>
  </dxfs>
  <tableStyles count="0" defaultTableStyle="TableStyleMedium2" defaultPivotStyle="PivotStyleLight16"/>
  <colors>
    <mruColors>
      <color rgb="FFAC9155"/>
      <color rgb="FF501214"/>
      <color rgb="FFF9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57150</xdr:colOff>
      <xdr:row>0</xdr:row>
      <xdr:rowOff>28575</xdr:rowOff>
    </xdr:from>
    <xdr:to>
      <xdr:col>5</xdr:col>
      <xdr:colOff>0</xdr:colOff>
      <xdr:row>7</xdr:row>
      <xdr:rowOff>152400</xdr:rowOff>
    </xdr:to>
    <xdr:sp macro="" textlink="">
      <xdr:nvSpPr>
        <xdr:cNvPr id="2" name="TextBox 1">
          <a:extLst>
            <a:ext uri="{FF2B5EF4-FFF2-40B4-BE49-F238E27FC236}">
              <a16:creationId xmlns:a16="http://schemas.microsoft.com/office/drawing/2014/main" id="{69C359D2-CFFA-017D-C9D7-4F3AAABEC3FB}"/>
            </a:ext>
          </a:extLst>
        </xdr:cNvPr>
        <xdr:cNvSpPr txBox="1"/>
      </xdr:nvSpPr>
      <xdr:spPr>
        <a:xfrm>
          <a:off x="57150" y="28575"/>
          <a:ext cx="8039100" cy="14573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dk1"/>
              </a:solidFill>
              <a:effectLst/>
              <a:latin typeface="+mn-lt"/>
              <a:ea typeface="+mn-ea"/>
              <a:cs typeface="+mn-cs"/>
            </a:rPr>
            <a:t>Use</a:t>
          </a:r>
          <a:r>
            <a:rPr lang="en-US" sz="1100" baseline="0">
              <a:solidFill>
                <a:schemeClr val="dk1"/>
              </a:solidFill>
              <a:effectLst/>
              <a:latin typeface="+mn-lt"/>
              <a:ea typeface="+mn-ea"/>
              <a:cs typeface="+mn-cs"/>
            </a:rPr>
            <a:t> the calculator below to determine salary pay and FTE for new FTE faculty and per course lecturers. </a:t>
          </a:r>
          <a:endParaRPr lang="en-US">
            <a:effectLst/>
          </a:endParaRPr>
        </a:p>
        <a:p>
          <a:r>
            <a:rPr lang="en-US" sz="1100" b="1" baseline="0">
              <a:solidFill>
                <a:srgbClr val="501214"/>
              </a:solidFill>
              <a:effectLst/>
              <a:latin typeface="+mn-lt"/>
              <a:ea typeface="+mn-ea"/>
              <a:cs typeface="+mn-cs"/>
            </a:rPr>
            <a:t>Maroon</a:t>
          </a:r>
          <a:r>
            <a:rPr lang="en-US" sz="1100" baseline="0">
              <a:solidFill>
                <a:schemeClr val="dk1"/>
              </a:solidFill>
              <a:effectLst/>
              <a:latin typeface="+mn-lt"/>
              <a:ea typeface="+mn-ea"/>
              <a:cs typeface="+mn-cs"/>
            </a:rPr>
            <a:t> cells are auto populated and should not be modified. </a:t>
          </a:r>
          <a:endParaRPr lang="en-US">
            <a:effectLst/>
          </a:endParaRPr>
        </a:p>
        <a:p>
          <a:r>
            <a:rPr lang="en-US" sz="1100" b="1" baseline="0">
              <a:solidFill>
                <a:srgbClr val="AC9155"/>
              </a:solidFill>
              <a:effectLst/>
              <a:latin typeface="+mn-lt"/>
              <a:ea typeface="+mn-ea"/>
              <a:cs typeface="+mn-cs"/>
            </a:rPr>
            <a:t>Gold</a:t>
          </a:r>
          <a:r>
            <a:rPr lang="en-US" sz="1100" baseline="0">
              <a:solidFill>
                <a:schemeClr val="dk1"/>
              </a:solidFill>
              <a:effectLst/>
              <a:latin typeface="+mn-lt"/>
              <a:ea typeface="+mn-ea"/>
              <a:cs typeface="+mn-cs"/>
            </a:rPr>
            <a:t> cells require input from user. </a:t>
          </a:r>
        </a:p>
        <a:p>
          <a:pPr marL="0" marR="0" lvl="0" indent="0" defTabSz="914400" eaLnBrk="1" fontAlgn="auto" latinLnBrk="0" hangingPunct="1">
            <a:lnSpc>
              <a:spcPct val="100000"/>
            </a:lnSpc>
            <a:spcBef>
              <a:spcPts val="0"/>
            </a:spcBef>
            <a:spcAft>
              <a:spcPts val="0"/>
            </a:spcAft>
            <a:buClrTx/>
            <a:buSzTx/>
            <a:buFontTx/>
            <a:buNone/>
            <a:tabLst/>
            <a:defRPr/>
          </a:pPr>
          <a:r>
            <a:rPr lang="en-US" sz="1100" b="1" baseline="0">
              <a:solidFill>
                <a:schemeClr val="dk1"/>
              </a:solidFill>
              <a:effectLst/>
              <a:latin typeface="+mn-lt"/>
              <a:ea typeface="+mn-ea"/>
              <a:cs typeface="+mn-cs"/>
            </a:rPr>
            <a:t>Round up 1 cent in cases where there is a repeating decimal beyond to avoid underpayment. Ex. $5,333.33 should be rounded to $5,333.34. </a:t>
          </a:r>
          <a:endParaRPr lang="en-US">
            <a:effectLst/>
          </a:endParaRPr>
        </a:p>
        <a:p>
          <a:r>
            <a:rPr lang="en-US" sz="1100"/>
            <a:t>Use </a:t>
          </a:r>
          <a:r>
            <a:rPr lang="en-US" sz="1100" b="1"/>
            <a:t>Section A </a:t>
          </a:r>
          <a:r>
            <a:rPr lang="en-US" sz="1100"/>
            <a:t>to determine 9-month</a:t>
          </a:r>
          <a:r>
            <a:rPr lang="en-US" sz="1100" baseline="0"/>
            <a:t> and monthly amount for FTE faculty. </a:t>
          </a:r>
        </a:p>
        <a:p>
          <a:pPr lvl="1"/>
          <a:r>
            <a:rPr lang="en-US" sz="1100" baseline="0"/>
            <a:t>1.) Enter the CUPA median for the discipline and rank. Please use the Salary Lookup Table for reference. This will provide a university minimum salary of the position in cells B19 and B20. </a:t>
          </a:r>
        </a:p>
        <a:p>
          <a:pPr lvl="1"/>
          <a:r>
            <a:rPr lang="en-US" sz="1100" baseline="0"/>
            <a:t>2.) Enter the proposed 9-month salary in cell B23. A monthly and semester amount will auto calculate in cells B24 and B25. </a:t>
          </a:r>
        </a:p>
        <a:p>
          <a:pPr lvl="1"/>
          <a:r>
            <a:rPr lang="en-US" sz="1100" baseline="0"/>
            <a:t>3.) Enter the faculty FTE in cell B27 if below 100%. The 9-month and monthly salaries will auto calculate at the proposed FTE in cells B30-32. </a:t>
          </a:r>
        </a:p>
        <a:p>
          <a:pPr lvl="0"/>
          <a:r>
            <a:rPr lang="en-US" sz="1100" baseline="0"/>
            <a:t>Use </a:t>
          </a:r>
          <a:r>
            <a:rPr lang="en-US" sz="1100" b="1" baseline="0"/>
            <a:t>Section B</a:t>
          </a:r>
          <a:r>
            <a:rPr lang="en-US" sz="1100" baseline="0"/>
            <a:t> to determine the monthly rate for per course faculty. </a:t>
          </a:r>
        </a:p>
        <a:p>
          <a:pPr lvl="1"/>
          <a:r>
            <a:rPr lang="en-US" sz="1100" baseline="0"/>
            <a:t>1.) Enter the department standard per course rate in cell F16 and the market adjustment in cell F17 to get the total per course rate. Note the minimum standard rate is $3,000. </a:t>
          </a:r>
        </a:p>
        <a:p>
          <a:pPr lvl="1"/>
          <a:r>
            <a:rPr lang="en-US" sz="1100" baseline="0"/>
            <a:t>2. ) The monthly amount will auto calculate in cell F20.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57150</xdr:rowOff>
    </xdr:from>
    <xdr:to>
      <xdr:col>5</xdr:col>
      <xdr:colOff>9525</xdr:colOff>
      <xdr:row>7</xdr:row>
      <xdr:rowOff>95250</xdr:rowOff>
    </xdr:to>
    <xdr:sp macro="" textlink="">
      <xdr:nvSpPr>
        <xdr:cNvPr id="2" name="TextBox 1">
          <a:extLst>
            <a:ext uri="{FF2B5EF4-FFF2-40B4-BE49-F238E27FC236}">
              <a16:creationId xmlns:a16="http://schemas.microsoft.com/office/drawing/2014/main" id="{161BAA96-95A9-EAC0-CC72-2F3CA6B4F0A6}"/>
            </a:ext>
          </a:extLst>
        </xdr:cNvPr>
        <xdr:cNvSpPr txBox="1"/>
      </xdr:nvSpPr>
      <xdr:spPr>
        <a:xfrm>
          <a:off x="38100" y="57150"/>
          <a:ext cx="806767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a:t>
          </a:r>
          <a:r>
            <a:rPr lang="en-US" sz="1100" baseline="0"/>
            <a:t> the calculator below to determine summer salary pay and FTE for both FTE faculty, per course lecturers, and flat stipends. </a:t>
          </a:r>
        </a:p>
        <a:p>
          <a:r>
            <a:rPr lang="en-US" sz="1100" b="1" baseline="0">
              <a:solidFill>
                <a:srgbClr val="501214"/>
              </a:solidFill>
            </a:rPr>
            <a:t>Maroon</a:t>
          </a:r>
          <a:r>
            <a:rPr lang="en-US" sz="1100" baseline="0"/>
            <a:t> cells are auto populated and should not be modified. </a:t>
          </a:r>
        </a:p>
        <a:p>
          <a:r>
            <a:rPr lang="en-US" sz="1100" b="1" baseline="0">
              <a:solidFill>
                <a:srgbClr val="AC9155"/>
              </a:solidFill>
            </a:rPr>
            <a:t>Gold</a:t>
          </a:r>
          <a:r>
            <a:rPr lang="en-US" sz="1100" baseline="0"/>
            <a:t> cells require input from user. </a:t>
          </a:r>
        </a:p>
        <a:p>
          <a:r>
            <a:rPr lang="en-US" sz="1100" b="1" baseline="0"/>
            <a:t>Round up 1 cent in cases where there is a repeating decimal beyond to avoid underpayment. Ex. $5,333.33 should be rounded to $5,333.34. </a:t>
          </a:r>
        </a:p>
        <a:p>
          <a:r>
            <a:rPr lang="en-US" sz="1100" baseline="0"/>
            <a:t>Use </a:t>
          </a:r>
          <a:r>
            <a:rPr lang="en-US" sz="1100" b="1" baseline="0"/>
            <a:t>Section A</a:t>
          </a:r>
          <a:r>
            <a:rPr lang="en-US" sz="1100" baseline="0"/>
            <a:t> to determine monthly rate based on a faculty member's current monthly salary and FTE. </a:t>
          </a:r>
        </a:p>
        <a:p>
          <a:pPr lvl="1"/>
          <a:r>
            <a:rPr lang="en-US" sz="1100" baseline="0"/>
            <a:t>1.) Enter currently monthly rate and current FTE in cell B18 and B19. </a:t>
          </a:r>
        </a:p>
        <a:p>
          <a:pPr lvl="1"/>
          <a:r>
            <a:rPr lang="en-US" sz="1100" baseline="0"/>
            <a:t>2.) Enter planned FTE per summer session in cells B23-B25.</a:t>
          </a:r>
        </a:p>
        <a:p>
          <a:pPr lvl="1"/>
          <a:r>
            <a:rPr lang="en-US" sz="1100" baseline="0"/>
            <a:t>3.) Summer monthly pay will auto calculate in cells B28-B30. </a:t>
          </a:r>
        </a:p>
        <a:p>
          <a:pPr lvl="0"/>
          <a:r>
            <a:rPr lang="en-US" sz="1100" baseline="0"/>
            <a:t>Use </a:t>
          </a:r>
          <a:r>
            <a:rPr lang="en-US" sz="1100" b="1" baseline="0"/>
            <a:t>Section B </a:t>
          </a:r>
          <a:r>
            <a:rPr lang="en-US" sz="1100" baseline="0"/>
            <a:t>to determine the monthly salary and FTE for flat-rate stipends. </a:t>
          </a:r>
        </a:p>
        <a:p>
          <a:pPr lvl="1"/>
          <a:r>
            <a:rPr lang="en-US" sz="1100" baseline="0"/>
            <a:t>1.) Enter the faculty member's current 9-month salary  and current FTE in cells F18 and F19. </a:t>
          </a:r>
        </a:p>
        <a:p>
          <a:pPr lvl="1"/>
          <a:r>
            <a:rPr lang="en-US" sz="1100" baseline="0"/>
            <a:t>2.) Enter the total stipend amount to be paid in either cell F24 or cell F29 depending on the session length. </a:t>
          </a:r>
        </a:p>
        <a:p>
          <a:pPr lvl="1"/>
          <a:r>
            <a:rPr lang="en-US" sz="1100" baseline="0"/>
            <a:t>3.) Monthly rate and FTE will auto calculate in either cells F25 and F26 or F30 and F31 depending on session length chosen. </a:t>
          </a:r>
        </a:p>
        <a:p>
          <a:pPr lvl="1"/>
          <a:r>
            <a:rPr lang="en-US" sz="1100" b="1" baseline="0"/>
            <a:t>4.) The FTE cannot exceed 100%. If so, please contact AAfacultybudget@txstate.edu to discuss next steps. </a:t>
          </a:r>
        </a:p>
      </xdr:txBody>
    </xdr:sp>
    <xdr:clientData/>
  </xdr:twoCellAnchor>
  <xdr:twoCellAnchor>
    <xdr:from>
      <xdr:col>5</xdr:col>
      <xdr:colOff>91440</xdr:colOff>
      <xdr:row>0</xdr:row>
      <xdr:rowOff>76200</xdr:rowOff>
    </xdr:from>
    <xdr:to>
      <xdr:col>7</xdr:col>
      <xdr:colOff>876300</xdr:colOff>
      <xdr:row>7</xdr:row>
      <xdr:rowOff>91440</xdr:rowOff>
    </xdr:to>
    <xdr:sp macro="" textlink="">
      <xdr:nvSpPr>
        <xdr:cNvPr id="3" name="TextBox 2">
          <a:extLst>
            <a:ext uri="{FF2B5EF4-FFF2-40B4-BE49-F238E27FC236}">
              <a16:creationId xmlns:a16="http://schemas.microsoft.com/office/drawing/2014/main" id="{C7DCD5F7-637B-F554-FC8E-1DDD2464F2A6}"/>
            </a:ext>
          </a:extLst>
        </xdr:cNvPr>
        <xdr:cNvSpPr txBox="1"/>
      </xdr:nvSpPr>
      <xdr:spPr>
        <a:xfrm>
          <a:off x="7787640" y="76200"/>
          <a:ext cx="4038600" cy="202692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Use</a:t>
          </a:r>
          <a:r>
            <a:rPr lang="en-US" sz="1100" baseline="0"/>
            <a:t> </a:t>
          </a:r>
          <a:r>
            <a:rPr lang="en-US" sz="1100" b="1" baseline="0"/>
            <a:t>Section C</a:t>
          </a:r>
          <a:r>
            <a:rPr lang="en-US" sz="1100" baseline="0"/>
            <a:t> to determine monthly salary for per course summer faculty. </a:t>
          </a:r>
        </a:p>
        <a:p>
          <a:pPr lvl="1"/>
          <a:r>
            <a:rPr lang="en-US" sz="1100"/>
            <a:t>1.) Enter the department per course rate and market adjustment (see per</a:t>
          </a:r>
          <a:r>
            <a:rPr lang="en-US" sz="1100" baseline="0"/>
            <a:t> course contract) in cells H18 and H19.</a:t>
          </a:r>
        </a:p>
        <a:p>
          <a:pPr lvl="1"/>
          <a:r>
            <a:rPr lang="en-US" sz="1100" baseline="0"/>
            <a:t>2.) Select the appropriate monthly factor from the dropdown menu in cell H23. </a:t>
          </a:r>
        </a:p>
        <a:p>
          <a:pPr lvl="1"/>
          <a:r>
            <a:rPr lang="en-US" sz="1100" baseline="0"/>
            <a:t>3.) Monthly salary for the PCR will auto calculate in cell H24.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12</xdr:row>
      <xdr:rowOff>104775</xdr:rowOff>
    </xdr:from>
    <xdr:to>
      <xdr:col>9</xdr:col>
      <xdr:colOff>800099</xdr:colOff>
      <xdr:row>16</xdr:row>
      <xdr:rowOff>104775</xdr:rowOff>
    </xdr:to>
    <xdr:sp macro="" textlink="">
      <xdr:nvSpPr>
        <xdr:cNvPr id="2" name="TextBox 1">
          <a:extLst>
            <a:ext uri="{FF2B5EF4-FFF2-40B4-BE49-F238E27FC236}">
              <a16:creationId xmlns:a16="http://schemas.microsoft.com/office/drawing/2014/main" id="{C0C74410-C9B6-1EC8-97E6-1E3F18FC7670}"/>
            </a:ext>
          </a:extLst>
        </xdr:cNvPr>
        <xdr:cNvSpPr txBox="1"/>
      </xdr:nvSpPr>
      <xdr:spPr>
        <a:xfrm>
          <a:off x="0" y="2390775"/>
          <a:ext cx="7134224" cy="762000"/>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scenario</a:t>
          </a:r>
          <a:r>
            <a:rPr lang="en-US" sz="1100" baseline="0"/>
            <a:t> above, a faculty member is teaching one 5-week course (50% FTE) in summer I, one 5-week course (50% FTE) in summer II, and two 10-week courses (50% FTE) for the full term. </a:t>
          </a:r>
          <a:endParaRPr lang="en-US" sz="1100"/>
        </a:p>
      </xdr:txBody>
    </xdr:sp>
    <xdr:clientData/>
  </xdr:twoCellAnchor>
  <xdr:twoCellAnchor>
    <xdr:from>
      <xdr:col>0</xdr:col>
      <xdr:colOff>0</xdr:colOff>
      <xdr:row>29</xdr:row>
      <xdr:rowOff>142875</xdr:rowOff>
    </xdr:from>
    <xdr:to>
      <xdr:col>9</xdr:col>
      <xdr:colOff>800099</xdr:colOff>
      <xdr:row>32</xdr:row>
      <xdr:rowOff>285750</xdr:rowOff>
    </xdr:to>
    <xdr:sp macro="" textlink="">
      <xdr:nvSpPr>
        <xdr:cNvPr id="4" name="TextBox 3">
          <a:extLst>
            <a:ext uri="{FF2B5EF4-FFF2-40B4-BE49-F238E27FC236}">
              <a16:creationId xmlns:a16="http://schemas.microsoft.com/office/drawing/2014/main" id="{E6E36CD4-6E78-4097-ADB1-7EDDAA730AFC}"/>
            </a:ext>
          </a:extLst>
        </xdr:cNvPr>
        <xdr:cNvSpPr txBox="1"/>
      </xdr:nvSpPr>
      <xdr:spPr>
        <a:xfrm>
          <a:off x="0" y="5667375"/>
          <a:ext cx="7134224" cy="685800"/>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scenario</a:t>
          </a:r>
          <a:r>
            <a:rPr lang="en-US" sz="1100" baseline="0"/>
            <a:t> above, a faculty member is teaching one 10-week course (25% FTE), and two 5-week courses (100% FTE) in summer II creating an overload in summer II. </a:t>
          </a:r>
          <a:endParaRPr lang="en-US" sz="1100"/>
        </a:p>
      </xdr:txBody>
    </xdr:sp>
    <xdr:clientData/>
  </xdr:twoCellAnchor>
  <xdr:twoCellAnchor>
    <xdr:from>
      <xdr:col>0</xdr:col>
      <xdr:colOff>0</xdr:colOff>
      <xdr:row>44</xdr:row>
      <xdr:rowOff>57149</xdr:rowOff>
    </xdr:from>
    <xdr:to>
      <xdr:col>9</xdr:col>
      <xdr:colOff>800099</xdr:colOff>
      <xdr:row>48</xdr:row>
      <xdr:rowOff>66675</xdr:rowOff>
    </xdr:to>
    <xdr:sp macro="" textlink="">
      <xdr:nvSpPr>
        <xdr:cNvPr id="3" name="TextBox 2">
          <a:extLst>
            <a:ext uri="{FF2B5EF4-FFF2-40B4-BE49-F238E27FC236}">
              <a16:creationId xmlns:a16="http://schemas.microsoft.com/office/drawing/2014/main" id="{1A9717AE-5D72-478F-A526-35CB2BB2EE9A}"/>
            </a:ext>
          </a:extLst>
        </xdr:cNvPr>
        <xdr:cNvSpPr txBox="1"/>
      </xdr:nvSpPr>
      <xdr:spPr>
        <a:xfrm>
          <a:off x="0" y="8582024"/>
          <a:ext cx="7134224" cy="771526"/>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In the scenario</a:t>
          </a:r>
          <a:r>
            <a:rPr lang="en-US" sz="1100" baseline="0"/>
            <a:t> above, a faculty member is serving as a graduate advisor (50% FTE) and program coordinator paid via flat rate of $4,500 all summer ($1,500 a month). The program coordinator role equals 31.64% FTE ($1,500/$4,740.75) for a total FTE of 81.64% for the full summer.  Round up to the next whole number for any decimal value. 81.64% = 82%. </a:t>
          </a:r>
          <a:endParaRPr lang="en-US" sz="1100"/>
        </a:p>
      </xdr:txBody>
    </xdr:sp>
    <xdr:clientData/>
  </xdr:twoCellAnchor>
  <xdr:twoCellAnchor>
    <xdr:from>
      <xdr:col>10</xdr:col>
      <xdr:colOff>47625</xdr:colOff>
      <xdr:row>1</xdr:row>
      <xdr:rowOff>180975</xdr:rowOff>
    </xdr:from>
    <xdr:to>
      <xdr:col>15</xdr:col>
      <xdr:colOff>123825</xdr:colOff>
      <xdr:row>7</xdr:row>
      <xdr:rowOff>57150</xdr:rowOff>
    </xdr:to>
    <xdr:sp macro="" textlink="">
      <xdr:nvSpPr>
        <xdr:cNvPr id="5" name="TextBox 4">
          <a:extLst>
            <a:ext uri="{FF2B5EF4-FFF2-40B4-BE49-F238E27FC236}">
              <a16:creationId xmlns:a16="http://schemas.microsoft.com/office/drawing/2014/main" id="{A3C9E42B-303B-EE31-EE9C-6D2A9DCDB518}"/>
            </a:ext>
          </a:extLst>
        </xdr:cNvPr>
        <xdr:cNvSpPr txBox="1"/>
      </xdr:nvSpPr>
      <xdr:spPr>
        <a:xfrm>
          <a:off x="7181850" y="371475"/>
          <a:ext cx="3124200" cy="1019175"/>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PCR Steps</a:t>
          </a:r>
        </a:p>
        <a:p>
          <a:r>
            <a:rPr lang="en-US" sz="1050" b="1"/>
            <a:t>Action: </a:t>
          </a:r>
          <a:r>
            <a:rPr lang="en-US" sz="1050"/>
            <a:t>Additional Appointment PCR</a:t>
          </a:r>
        </a:p>
        <a:p>
          <a:r>
            <a:rPr lang="en-US" sz="1050"/>
            <a:t> - Effective Date: June</a:t>
          </a:r>
          <a:r>
            <a:rPr lang="en-US" sz="1050" baseline="0"/>
            <a:t> 1, 2024 - August 31, 2024</a:t>
          </a:r>
        </a:p>
        <a:p>
          <a:pPr lvl="0"/>
          <a:r>
            <a:rPr lang="en-US" sz="1050" baseline="0"/>
            <a:t> - Monthly Amount: $4,740.75</a:t>
          </a:r>
        </a:p>
        <a:p>
          <a:pPr lvl="0"/>
          <a:r>
            <a:rPr lang="en-US" sz="1050" baseline="0"/>
            <a:t> - FTE: 100%</a:t>
          </a:r>
        </a:p>
        <a:p>
          <a:endParaRPr lang="en-US" sz="1100" baseline="0"/>
        </a:p>
      </xdr:txBody>
    </xdr:sp>
    <xdr:clientData/>
  </xdr:twoCellAnchor>
  <xdr:twoCellAnchor>
    <xdr:from>
      <xdr:col>10</xdr:col>
      <xdr:colOff>47625</xdr:colOff>
      <xdr:row>18</xdr:row>
      <xdr:rowOff>66675</xdr:rowOff>
    </xdr:from>
    <xdr:to>
      <xdr:col>15</xdr:col>
      <xdr:colOff>123825</xdr:colOff>
      <xdr:row>32</xdr:row>
      <xdr:rowOff>285750</xdr:rowOff>
    </xdr:to>
    <xdr:sp macro="" textlink="">
      <xdr:nvSpPr>
        <xdr:cNvPr id="6" name="TextBox 5">
          <a:extLst>
            <a:ext uri="{FF2B5EF4-FFF2-40B4-BE49-F238E27FC236}">
              <a16:creationId xmlns:a16="http://schemas.microsoft.com/office/drawing/2014/main" id="{F4C1A255-1B33-43D7-BDBD-1F9D96970F4C}"/>
            </a:ext>
          </a:extLst>
        </xdr:cNvPr>
        <xdr:cNvSpPr txBox="1"/>
      </xdr:nvSpPr>
      <xdr:spPr>
        <a:xfrm>
          <a:off x="7181850" y="3114675"/>
          <a:ext cx="3124200" cy="2857500"/>
        </a:xfrm>
        <a:prstGeom prst="roundRect">
          <a:avLst/>
        </a:prstGeom>
        <a:solidFill>
          <a:srgbClr val="AC9155"/>
        </a:solidFill>
        <a:ln w="9525" cmpd="sng">
          <a:solidFill>
            <a:srgbClr val="AC9155"/>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PCR Steps</a:t>
          </a:r>
        </a:p>
        <a:p>
          <a:r>
            <a:rPr lang="en-US" sz="1050" b="1"/>
            <a:t>Action 1: </a:t>
          </a:r>
          <a:r>
            <a:rPr lang="en-US" sz="1050"/>
            <a:t>Additional Appointment PCR</a:t>
          </a:r>
        </a:p>
        <a:p>
          <a:r>
            <a:rPr lang="en-US" sz="1050"/>
            <a:t> - Effective Date: June</a:t>
          </a:r>
          <a:r>
            <a:rPr lang="en-US" sz="1050" baseline="0"/>
            <a:t> 1, 2024 - July 15, 2024</a:t>
          </a:r>
        </a:p>
        <a:p>
          <a:r>
            <a:rPr lang="en-US" sz="1050" baseline="0"/>
            <a:t> - Monthly Amount: $1,185.19</a:t>
          </a:r>
        </a:p>
        <a:p>
          <a:pPr lvl="0"/>
          <a:r>
            <a:rPr lang="en-US" sz="1050" baseline="0"/>
            <a:t> - FTE: 25%</a:t>
          </a:r>
        </a:p>
        <a:p>
          <a:pPr lvl="0"/>
          <a:endParaRPr lang="en-US" sz="1050" baseline="0"/>
        </a:p>
        <a:p>
          <a:pPr lvl="0"/>
          <a:r>
            <a:rPr lang="en-US" sz="1050" b="1" baseline="0"/>
            <a:t>Action 2: Additional Appointment PCR to change FTE. </a:t>
          </a:r>
        </a:p>
        <a:p>
          <a:pPr lvl="0"/>
          <a:r>
            <a:rPr lang="en-US" sz="1050" baseline="0"/>
            <a:t> - Effective Date: July 16, 2024 - August 31, 2024</a:t>
          </a:r>
        </a:p>
        <a:p>
          <a:pPr lvl="0"/>
          <a:r>
            <a:rPr lang="en-US" sz="1050" baseline="0"/>
            <a:t> - Monthly Amount: $4,740.75</a:t>
          </a:r>
        </a:p>
        <a:p>
          <a:pPr lvl="0"/>
          <a:r>
            <a:rPr lang="en-US" sz="1050" baseline="0"/>
            <a:t> - FTE: 100%</a:t>
          </a:r>
        </a:p>
        <a:p>
          <a:endParaRPr lang="en-US" sz="1050" baseline="0"/>
        </a:p>
        <a:p>
          <a:r>
            <a:rPr lang="en-US" sz="1050" b="1" baseline="0"/>
            <a:t>Action 3: Teaching Overload PCR</a:t>
          </a:r>
        </a:p>
        <a:p>
          <a:r>
            <a:rPr lang="en-US" sz="1050" baseline="0"/>
            <a:t> - Effective Date: July 16, 2024 - August 31, 2024</a:t>
          </a:r>
        </a:p>
        <a:p>
          <a:r>
            <a:rPr lang="en-US" sz="1050" baseline="0"/>
            <a:t> - Monthly Compensation: $2,000</a:t>
          </a:r>
        </a:p>
      </xdr:txBody>
    </xdr:sp>
    <xdr:clientData/>
  </xdr:twoCellAnchor>
  <xdr:twoCellAnchor>
    <xdr:from>
      <xdr:col>10</xdr:col>
      <xdr:colOff>66674</xdr:colOff>
      <xdr:row>34</xdr:row>
      <xdr:rowOff>57150</xdr:rowOff>
    </xdr:from>
    <xdr:to>
      <xdr:col>15</xdr:col>
      <xdr:colOff>133349</xdr:colOff>
      <xdr:row>39</xdr:row>
      <xdr:rowOff>171450</xdr:rowOff>
    </xdr:to>
    <xdr:sp macro="" textlink="">
      <xdr:nvSpPr>
        <xdr:cNvPr id="7" name="TextBox 6">
          <a:extLst>
            <a:ext uri="{FF2B5EF4-FFF2-40B4-BE49-F238E27FC236}">
              <a16:creationId xmlns:a16="http://schemas.microsoft.com/office/drawing/2014/main" id="{13010857-4CE2-4C08-B873-28F7779135C1}"/>
            </a:ext>
          </a:extLst>
        </xdr:cNvPr>
        <xdr:cNvSpPr txBox="1"/>
      </xdr:nvSpPr>
      <xdr:spPr>
        <a:xfrm>
          <a:off x="7200899" y="6486525"/>
          <a:ext cx="3114675" cy="1066800"/>
        </a:xfrm>
        <a:prstGeom prst="roundRect">
          <a:avLst/>
        </a:prstGeom>
        <a:solidFill>
          <a:srgbClr val="AC9155"/>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b="1"/>
            <a:t>PCR Steps</a:t>
          </a:r>
        </a:p>
        <a:p>
          <a:r>
            <a:rPr lang="en-US" sz="1050" b="1"/>
            <a:t>Action: </a:t>
          </a:r>
          <a:r>
            <a:rPr lang="en-US" sz="1050"/>
            <a:t>Additional Appointment PCR</a:t>
          </a:r>
        </a:p>
        <a:p>
          <a:r>
            <a:rPr lang="en-US" sz="1050" baseline="0"/>
            <a:t> </a:t>
          </a:r>
          <a:r>
            <a:rPr lang="en-US" sz="1050"/>
            <a:t>- Effective Date: June</a:t>
          </a:r>
          <a:r>
            <a:rPr lang="en-US" sz="1050" baseline="0"/>
            <a:t> 1, 2024 - August 31, 2024</a:t>
          </a:r>
        </a:p>
        <a:p>
          <a:pPr lvl="0"/>
          <a:r>
            <a:rPr lang="en-US" sz="1050" baseline="0"/>
            <a:t> - Monthly Amount: $3,887.42</a:t>
          </a:r>
        </a:p>
        <a:p>
          <a:pPr lvl="0"/>
          <a:r>
            <a:rPr lang="en-US" sz="1050" baseline="0"/>
            <a:t> - FTE: 82.00%</a:t>
          </a:r>
        </a:p>
        <a:p>
          <a:endParaRPr lang="en-US" sz="1100" baseline="0"/>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85724</xdr:colOff>
      <xdr:row>0</xdr:row>
      <xdr:rowOff>76200</xdr:rowOff>
    </xdr:from>
    <xdr:to>
      <xdr:col>1</xdr:col>
      <xdr:colOff>1857375</xdr:colOff>
      <xdr:row>8</xdr:row>
      <xdr:rowOff>0</xdr:rowOff>
    </xdr:to>
    <mc:AlternateContent xmlns:mc="http://schemas.openxmlformats.org/markup-compatibility/2006">
      <mc:Choice xmlns:sle15="http://schemas.microsoft.com/office/drawing/2012/slicer" Requires="sle15">
        <xdr:graphicFrame macro="">
          <xdr:nvGraphicFramePr>
            <xdr:cNvPr id="2" name="College">
              <a:extLst>
                <a:ext uri="{FF2B5EF4-FFF2-40B4-BE49-F238E27FC236}">
                  <a16:creationId xmlns:a16="http://schemas.microsoft.com/office/drawing/2014/main" id="{AF75EEDB-B3BA-C6F4-4D99-084620F225E9}"/>
                </a:ext>
              </a:extLst>
            </xdr:cNvPr>
            <xdr:cNvGraphicFramePr/>
          </xdr:nvGraphicFramePr>
          <xdr:xfrm>
            <a:off x="0" y="0"/>
            <a:ext cx="0" cy="0"/>
          </xdr:xfrm>
          <a:graphic>
            <a:graphicData uri="http://schemas.microsoft.com/office/drawing/2010/slicer">
              <sle:slicer xmlns:sle="http://schemas.microsoft.com/office/drawing/2010/slicer" name="College"/>
            </a:graphicData>
          </a:graphic>
        </xdr:graphicFrame>
      </mc:Choice>
      <mc:Fallback>
        <xdr:sp macro="" textlink="">
          <xdr:nvSpPr>
            <xdr:cNvPr id="0" name=""/>
            <xdr:cNvSpPr>
              <a:spLocks noTextEdit="1"/>
            </xdr:cNvSpPr>
          </xdr:nvSpPr>
          <xdr:spPr>
            <a:xfrm>
              <a:off x="85724" y="76200"/>
              <a:ext cx="3609976" cy="152400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fLocksWithSheet="0"/>
  </xdr:twoCellAnchor>
  <xdr:twoCellAnchor>
    <xdr:from>
      <xdr:col>1</xdr:col>
      <xdr:colOff>1981200</xdr:colOff>
      <xdr:row>0</xdr:row>
      <xdr:rowOff>76200</xdr:rowOff>
    </xdr:from>
    <xdr:to>
      <xdr:col>2</xdr:col>
      <xdr:colOff>942975</xdr:colOff>
      <xdr:row>8</xdr:row>
      <xdr:rowOff>133350</xdr:rowOff>
    </xdr:to>
    <xdr:sp macro="" textlink="">
      <xdr:nvSpPr>
        <xdr:cNvPr id="4" name="TextBox 3">
          <a:extLst>
            <a:ext uri="{FF2B5EF4-FFF2-40B4-BE49-F238E27FC236}">
              <a16:creationId xmlns:a16="http://schemas.microsoft.com/office/drawing/2014/main" id="{942C8E8E-A94D-D4D1-D6A4-BBD1D2BC2332}"/>
            </a:ext>
          </a:extLst>
        </xdr:cNvPr>
        <xdr:cNvSpPr txBox="1"/>
      </xdr:nvSpPr>
      <xdr:spPr>
        <a:xfrm>
          <a:off x="3819525" y="76200"/>
          <a:ext cx="6162675" cy="16573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Use the Slicer to filter by college. </a:t>
          </a:r>
        </a:p>
        <a:p>
          <a:endParaRPr lang="en-US" sz="1100"/>
        </a:p>
        <a:p>
          <a:r>
            <a:rPr lang="en-US" sz="1100" b="1"/>
            <a:t>Notes:</a:t>
          </a:r>
        </a:p>
        <a:p>
          <a:r>
            <a:rPr lang="en-US" sz="1100"/>
            <a:t>1.</a:t>
          </a:r>
          <a:r>
            <a:rPr lang="en-US" sz="1100" baseline="0"/>
            <a:t> </a:t>
          </a:r>
          <a:r>
            <a:rPr lang="en-US" sz="1100"/>
            <a:t>The</a:t>
          </a:r>
          <a:r>
            <a:rPr lang="en-US" sz="1100" baseline="0"/>
            <a:t> minimum salary is based on the 90% CUPA Median target used for the faculty salary analysis. </a:t>
          </a:r>
        </a:p>
        <a:p>
          <a:r>
            <a:rPr lang="en-US" sz="1100" baseline="0"/>
            <a:t>2. The maximum salary is the salary 10% above CUPA Median allowed without consultation with the Provost's Office.</a:t>
          </a:r>
          <a:r>
            <a:rPr lang="en-US" sz="1100" i="1" baseline="0"/>
            <a:t>( See Faculty Comp Guidelines tab or visit FAR website for more details.)</a:t>
          </a:r>
        </a:p>
        <a:p>
          <a:r>
            <a:rPr lang="en-US" sz="1100" i="0" baseline="0"/>
            <a:t>3. Salaries for clinical, practice, research faculty are pegged to their T/TT rank equivalent by discipline. Instructional faculty salaries are pegged to the midpoint between the senior lecturer/lecturer and TTL rank equivalent by discipline.</a:t>
          </a:r>
          <a:endParaRPr lang="en-US" sz="1100" i="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57150</xdr:colOff>
      <xdr:row>0</xdr:row>
      <xdr:rowOff>76200</xdr:rowOff>
    </xdr:from>
    <xdr:to>
      <xdr:col>13</xdr:col>
      <xdr:colOff>152400</xdr:colOff>
      <xdr:row>57</xdr:row>
      <xdr:rowOff>114300</xdr:rowOff>
    </xdr:to>
    <xdr:sp macro="" textlink="">
      <xdr:nvSpPr>
        <xdr:cNvPr id="2" name="TextBox 1">
          <a:extLst>
            <a:ext uri="{FF2B5EF4-FFF2-40B4-BE49-F238E27FC236}">
              <a16:creationId xmlns:a16="http://schemas.microsoft.com/office/drawing/2014/main" id="{AB09B745-F7FF-6527-AFC0-7D70EA832949}"/>
            </a:ext>
          </a:extLst>
        </xdr:cNvPr>
        <xdr:cNvSpPr txBox="1"/>
      </xdr:nvSpPr>
      <xdr:spPr>
        <a:xfrm>
          <a:off x="57150" y="76200"/>
          <a:ext cx="8020050" cy="10896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b="1">
              <a:solidFill>
                <a:schemeClr val="dk1"/>
              </a:solidFill>
              <a:effectLst/>
              <a:latin typeface="+mn-lt"/>
              <a:ea typeface="+mn-ea"/>
              <a:cs typeface="+mn-cs"/>
            </a:rPr>
            <a:t>Faculty Compensation and Faculty Hiring</a:t>
          </a:r>
          <a:endParaRPr lang="en-US" sz="1100">
            <a:solidFill>
              <a:schemeClr val="dk1"/>
            </a:solidFill>
            <a:effectLst/>
            <a:latin typeface="+mn-lt"/>
            <a:ea typeface="+mn-ea"/>
            <a:cs typeface="+mn-cs"/>
          </a:endParaRPr>
        </a:p>
        <a:p>
          <a:pPr algn="ctr"/>
          <a:r>
            <a:rPr lang="en-US" sz="1100" b="1">
              <a:solidFill>
                <a:schemeClr val="dk1"/>
              </a:solidFill>
              <a:effectLst/>
              <a:latin typeface="+mn-lt"/>
              <a:ea typeface="+mn-ea"/>
              <a:cs typeface="+mn-cs"/>
            </a:rPr>
            <a:t>Texas State University</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Department chairs, school directors, and deans are asked to consider the following factors when justifying recommendations and making salary offers to prospective faculty during the hiring process.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Competitive Market Data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Competitive market data for faculty salaries is derived from a proprietary annual report from the College and University Professional Association for Human Resources (CUPA-HR). These annual reports are made available to the Texas State community in the summer of each academic year for use in the upcoming academic hiring season. For example, the 2022-2023 CUPA annual report is used for faculty searches commencing in the 2023-2024 (FY24) year. CUPA data is used for one academic hiring cycle, so that salaries offered to all faculty recruited in the same year are based on the same annual CUPA report.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For tenure-track, tenured, and lecturer positions, please refer to the appropriate department’s salary structures and review the rank under consideration for the median of the CUPA pay range. For practice, instructional, clinical, and research faculty positions, negotiations typically begin near the mid-point of the CUPA median for a lecturer and the CUPA median for the same proposed rank in a tenure-line position (assistant, associate, professor).</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Internal Salary Alignment</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Salary offers should be compared to the salaries of current faculty in the same discipline who are at comparable rank, have similar records of achievements and contributions, and similar knowledge, skills, and abilities. Other considerations may include salary inversion or compression issues within the hiring unit.</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Market and Context</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Negotiations and offers are often affected by the national or international labor market for the discipline. Factors may include the size and quality of the applicant pool, number of doctoral graduates and number of faculty job openings in the discipline, other competition, and whether a candidate brings unique qualifications that will enhance the university’s mission and goals.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applicable, it may also be necessary to review the candidate’s current total compensation, including salary, cost-of-living comparisons, and employer benefits. This information is often valuable after an initial salary offer has been made or when a candidate is considering more than one offer.  One cost-of-living tool is available here: </a:t>
          </a:r>
          <a:r>
            <a:rPr lang="en-US" sz="1100" u="sng">
              <a:solidFill>
                <a:schemeClr val="dk1"/>
              </a:solidFill>
              <a:effectLst/>
              <a:latin typeface="+mn-lt"/>
              <a:ea typeface="+mn-ea"/>
              <a:cs typeface="+mn-cs"/>
              <a:hlinkClick xmlns:r="http://schemas.openxmlformats.org/officeDocument/2006/relationships" r:id=""/>
            </a:rPr>
            <a:t>https://www.bestplaces.net/cost-of-living/</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Budget Implications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When tenured/tenure-track faculty positions are vacated, the salary dollars return to the provost. After the hiring process is complete, the salary of the replacement hire is funded in the department’s budget. In many cases, the salary of a replacement hire exceeds the salary of the previous incumbent.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Offers</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To expedite hiring procedures, the following salary offers may be made without prior discussion with the associate provost: </a:t>
          </a:r>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The chair/director, in consultation with the dean, is authorized to make the initial salary offer to potential tenure-track faculty, tenured faculty, and/or lecturers at the CUPA median for the discipline and rank.</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If the initial offer is not successful, the chair/director, in consultation with the dean, is authorized to make a salary offer up to 10 percent above the CUPA median for the CIP discipline and rank (e.g., after the initial offer of $75,000 at the CUPA median is not accepted, a second offer may be made up to $82,500). </a:t>
          </a:r>
        </a:p>
        <a:p>
          <a:r>
            <a:rPr lang="en-US" sz="1100" b="1">
              <a:solidFill>
                <a:schemeClr val="dk1"/>
              </a:solidFill>
              <a:effectLst/>
              <a:latin typeface="+mn-lt"/>
              <a:ea typeface="+mn-ea"/>
              <a:cs typeface="+mn-cs"/>
            </a:rPr>
            <a:t> </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Salary offers to practice, instructional, clinical, and research faculty, as well as offers and negotiations outside of these parameters, are set in consultation with the associate provost.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i="1">
              <a:solidFill>
                <a:schemeClr val="dk1"/>
              </a:solidFill>
              <a:effectLst/>
              <a:latin typeface="+mn-lt"/>
              <a:ea typeface="+mn-ea"/>
              <a:cs typeface="+mn-cs"/>
            </a:rPr>
            <a:t>Version 2 -  May 2023</a:t>
          </a:r>
          <a:endParaRPr lang="en-US" sz="1100"/>
        </a:p>
      </xdr:txBody>
    </xdr:sp>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llege" xr10:uid="{0D7A68F8-46E0-4EEC-A1A6-499A25C0AFCC}" sourceName="College">
  <extLst>
    <x:ext xmlns:x15="http://schemas.microsoft.com/office/spreadsheetml/2010/11/main" uri="{2F2917AC-EB37-4324-AD4E-5DD8C200BD13}">
      <x15:tableSlicerCache tableId="1" column="1"/>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llege" xr10:uid="{6B6F317E-770F-4B08-BACF-7D4F7337D62C}" cache="Slicer_College" caption="College" columnCount="2" rowHeight="25717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A5811FE-6288-49D1-A2F0-FAE857904906}" name="Table1" displayName="Table1" ref="A10:F214" totalsRowShown="0" headerRowDxfId="5">
  <autoFilter ref="A10:F214" xr:uid="{4A5811FE-6288-49D1-A2F0-FAE857904906}"/>
  <tableColumns count="6">
    <tableColumn id="1" xr3:uid="{24DB481C-01E8-4183-AF99-FCBEC718F105}" name="College"/>
    <tableColumn id="2" xr3:uid="{02865718-AA95-4935-84E5-0FFEF11F5C8A}" name="Discipline"/>
    <tableColumn id="3" xr3:uid="{D25F0874-AA12-4162-B855-34ADFA23D6D2}" name="Rank"/>
    <tableColumn id="4" xr3:uid="{CA5344C7-D464-419B-BEAD-ADA91160FEC2}" name="Median" dataDxfId="4"/>
    <tableColumn id="5" xr3:uid="{FA2C5A32-9D5A-436E-821E-115AFF27F4AF}" name="Minimum" dataDxfId="3">
      <calculatedColumnFormula>D11*0.9</calculatedColumnFormula>
    </tableColumn>
    <tableColumn id="6" xr3:uid="{81FD3B4D-477B-4270-AC8E-97B81C9ABF4B}" name="Maximum" dataDxfId="2">
      <calculatedColumnFormula>D11*1.1</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EA50D4-27DA-45C2-9961-91150ADFDD5F}">
  <dimension ref="A7:E37"/>
  <sheetViews>
    <sheetView showGridLines="0" workbookViewId="0">
      <selection activeCell="E18" sqref="E18"/>
    </sheetView>
  </sheetViews>
  <sheetFormatPr defaultRowHeight="15" x14ac:dyDescent="0.25"/>
  <cols>
    <col min="1" max="1" width="38.5703125" customWidth="1"/>
    <col min="2" max="2" width="13" customWidth="1"/>
    <col min="3" max="3" width="9.140625" customWidth="1"/>
    <col min="4" max="4" width="38.5703125" customWidth="1"/>
    <col min="5" max="5" width="12.85546875" customWidth="1"/>
  </cols>
  <sheetData>
    <row r="7" spans="1:5" ht="119.25" customHeight="1" x14ac:dyDescent="0.25"/>
    <row r="9" spans="1:5" x14ac:dyDescent="0.25">
      <c r="A9" s="27" t="s">
        <v>17</v>
      </c>
      <c r="B9" s="27"/>
      <c r="C9" s="27"/>
      <c r="D9" s="27"/>
      <c r="E9" s="27"/>
    </row>
    <row r="10" spans="1:5" ht="4.5" customHeight="1" x14ac:dyDescent="0.25">
      <c r="A10" s="32"/>
      <c r="B10" s="32"/>
      <c r="C10" s="32"/>
      <c r="D10" s="32"/>
      <c r="E10" s="32"/>
    </row>
    <row r="11" spans="1:5" x14ac:dyDescent="0.25">
      <c r="A11" s="51" t="s">
        <v>111</v>
      </c>
      <c r="B11" s="51"/>
      <c r="D11" s="51" t="s">
        <v>112</v>
      </c>
      <c r="E11" s="51"/>
    </row>
    <row r="12" spans="1:5" ht="15.75" x14ac:dyDescent="0.25">
      <c r="A12" s="15" t="s">
        <v>6</v>
      </c>
      <c r="B12" s="16"/>
      <c r="D12" s="15" t="s">
        <v>12</v>
      </c>
      <c r="E12" s="16"/>
    </row>
    <row r="13" spans="1:5" x14ac:dyDescent="0.25">
      <c r="A13" s="17" t="s">
        <v>1</v>
      </c>
      <c r="B13" s="17">
        <v>4.5</v>
      </c>
      <c r="D13" s="17" t="s">
        <v>115</v>
      </c>
      <c r="E13" s="18">
        <v>5</v>
      </c>
    </row>
    <row r="15" spans="1:5" x14ac:dyDescent="0.25">
      <c r="A15" s="19" t="s">
        <v>6</v>
      </c>
      <c r="B15" s="16"/>
      <c r="D15" s="19" t="s">
        <v>16</v>
      </c>
      <c r="E15" s="20"/>
    </row>
    <row r="16" spans="1:5" x14ac:dyDescent="0.25">
      <c r="A16" s="21" t="s">
        <v>0</v>
      </c>
      <c r="B16" s="44">
        <v>0</v>
      </c>
      <c r="D16" s="21" t="s">
        <v>15</v>
      </c>
      <c r="E16" s="44">
        <v>0</v>
      </c>
    </row>
    <row r="17" spans="1:5" x14ac:dyDescent="0.25">
      <c r="D17" s="21" t="s">
        <v>13</v>
      </c>
      <c r="E17" s="45">
        <v>0</v>
      </c>
    </row>
    <row r="18" spans="1:5" x14ac:dyDescent="0.25">
      <c r="A18" s="19" t="s">
        <v>2</v>
      </c>
      <c r="B18" s="16"/>
      <c r="D18" s="19" t="s">
        <v>14</v>
      </c>
      <c r="E18" s="20">
        <f>SUM(E16:E17)</f>
        <v>0</v>
      </c>
    </row>
    <row r="19" spans="1:5" x14ac:dyDescent="0.25">
      <c r="A19" s="22" t="s">
        <v>3</v>
      </c>
      <c r="B19" s="23">
        <f>B16*0.9</f>
        <v>0</v>
      </c>
      <c r="D19" s="4"/>
    </row>
    <row r="20" spans="1:5" x14ac:dyDescent="0.25">
      <c r="A20" s="22" t="s">
        <v>4</v>
      </c>
      <c r="B20" s="24">
        <f>B19/9</f>
        <v>0</v>
      </c>
      <c r="D20" s="19" t="s">
        <v>7</v>
      </c>
      <c r="E20" s="20">
        <f>E18/E13</f>
        <v>0</v>
      </c>
    </row>
    <row r="21" spans="1:5" x14ac:dyDescent="0.25">
      <c r="D21" s="4"/>
    </row>
    <row r="22" spans="1:5" x14ac:dyDescent="0.25">
      <c r="A22" s="19" t="s">
        <v>10</v>
      </c>
      <c r="B22" s="16"/>
      <c r="D22" s="4"/>
    </row>
    <row r="23" spans="1:5" x14ac:dyDescent="0.25">
      <c r="A23" s="21" t="s">
        <v>5</v>
      </c>
      <c r="B23" s="45">
        <v>0</v>
      </c>
      <c r="D23" s="4"/>
    </row>
    <row r="24" spans="1:5" x14ac:dyDescent="0.25">
      <c r="A24" s="22" t="s">
        <v>7</v>
      </c>
      <c r="B24" s="24">
        <f>B23/9</f>
        <v>0</v>
      </c>
      <c r="D24" s="5"/>
      <c r="E24" s="1"/>
    </row>
    <row r="25" spans="1:5" x14ac:dyDescent="0.25">
      <c r="A25" s="22" t="s">
        <v>8</v>
      </c>
      <c r="B25" s="24">
        <f>B24*B13</f>
        <v>0</v>
      </c>
      <c r="D25" s="5"/>
      <c r="E25" s="2"/>
    </row>
    <row r="27" spans="1:5" x14ac:dyDescent="0.25">
      <c r="A27" s="25" t="s">
        <v>9</v>
      </c>
      <c r="B27" s="46">
        <v>0</v>
      </c>
      <c r="D27" s="4"/>
    </row>
    <row r="28" spans="1:5" x14ac:dyDescent="0.25">
      <c r="D28" s="5"/>
      <c r="E28" s="1"/>
    </row>
    <row r="29" spans="1:5" x14ac:dyDescent="0.25">
      <c r="A29" s="19" t="str">
        <f>(B27*100)&amp;"%"&amp;" "&amp;"Faculty Salary Calculation"</f>
        <v>0% Faculty Salary Calculation</v>
      </c>
      <c r="B29" s="16"/>
      <c r="D29" s="5"/>
      <c r="E29" s="2"/>
    </row>
    <row r="30" spans="1:5" x14ac:dyDescent="0.25">
      <c r="A30" s="22" t="s">
        <v>11</v>
      </c>
      <c r="B30" s="24">
        <f>B23*$B$27</f>
        <v>0</v>
      </c>
      <c r="D30" s="5"/>
      <c r="E30" s="2"/>
    </row>
    <row r="31" spans="1:5" x14ac:dyDescent="0.25">
      <c r="A31" s="22" t="s">
        <v>7</v>
      </c>
      <c r="B31" s="24">
        <f>B30/9</f>
        <v>0</v>
      </c>
    </row>
    <row r="32" spans="1:5" s="5" customFormat="1" x14ac:dyDescent="0.25">
      <c r="A32" s="22" t="s">
        <v>8</v>
      </c>
      <c r="B32" s="26">
        <f>B31*B13</f>
        <v>0</v>
      </c>
      <c r="D32" s="4"/>
      <c r="E32" s="6"/>
    </row>
    <row r="34" spans="4:5" x14ac:dyDescent="0.25">
      <c r="D34" s="4"/>
    </row>
    <row r="35" spans="4:5" x14ac:dyDescent="0.25">
      <c r="D35" s="5"/>
      <c r="E35" s="2"/>
    </row>
    <row r="36" spans="4:5" x14ac:dyDescent="0.25">
      <c r="D36" s="5"/>
      <c r="E36" s="2"/>
    </row>
    <row r="37" spans="4:5" x14ac:dyDescent="0.25">
      <c r="D37" s="5"/>
      <c r="E37" s="7"/>
    </row>
  </sheetData>
  <sheetProtection algorithmName="SHA-512" hashValue="c1paU9ktRHUkWfzmlluCyXGp0XVd3ALULoz88bgkRPwzZ/1ojx2dSaF70b/ylC7fEyP9jpQmYzraeGqIpIES1w==" saltValue="HRI9SsMnoUG4QKQ3BPlvug==" spinCount="100000" sheet="1" objects="1" scenarios="1"/>
  <mergeCells count="2">
    <mergeCell ref="A11:B11"/>
    <mergeCell ref="D11:E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E6BDD5-9BFA-4D99-A055-DDD9C98BF0C8}">
  <dimension ref="A1:J56"/>
  <sheetViews>
    <sheetView showGridLines="0" tabSelected="1" workbookViewId="0">
      <selection activeCell="D39" sqref="D39"/>
    </sheetView>
  </sheetViews>
  <sheetFormatPr defaultRowHeight="15" x14ac:dyDescent="0.25"/>
  <cols>
    <col min="1" max="1" width="38.5703125" customWidth="1"/>
    <col min="2" max="2" width="13" customWidth="1"/>
    <col min="3" max="3" width="9.140625" customWidth="1"/>
    <col min="4" max="4" width="38.5703125" customWidth="1"/>
    <col min="5" max="5" width="13" customWidth="1"/>
    <col min="7" max="7" width="38.5703125" customWidth="1"/>
    <col min="8" max="8" width="13" customWidth="1"/>
  </cols>
  <sheetData>
    <row r="1" spans="1:10" x14ac:dyDescent="0.25">
      <c r="J1" s="36"/>
    </row>
    <row r="7" spans="1:10" ht="106.5" customHeight="1" x14ac:dyDescent="0.25"/>
    <row r="9" spans="1:10" x14ac:dyDescent="0.25">
      <c r="A9" s="53" t="s">
        <v>86</v>
      </c>
      <c r="B9" s="53"/>
      <c r="C9" s="53"/>
      <c r="D9" s="53"/>
      <c r="E9" s="53"/>
      <c r="F9" s="53"/>
      <c r="G9" s="53"/>
      <c r="H9" s="53"/>
    </row>
    <row r="10" spans="1:10" ht="3.75" customHeight="1" x14ac:dyDescent="0.25">
      <c r="A10" s="32"/>
      <c r="B10" s="32"/>
      <c r="C10" s="32"/>
      <c r="D10" s="33"/>
      <c r="E10" s="33"/>
    </row>
    <row r="11" spans="1:10" x14ac:dyDescent="0.25">
      <c r="A11" s="51" t="s">
        <v>111</v>
      </c>
      <c r="B11" s="51"/>
      <c r="D11" s="52" t="s">
        <v>112</v>
      </c>
      <c r="E11" s="52"/>
      <c r="G11" s="51" t="s">
        <v>113</v>
      </c>
      <c r="H11" s="51"/>
    </row>
    <row r="12" spans="1:10" ht="15.75" x14ac:dyDescent="0.25">
      <c r="A12" s="15" t="s">
        <v>6</v>
      </c>
      <c r="B12" s="16"/>
      <c r="D12" s="15" t="s">
        <v>87</v>
      </c>
      <c r="E12" s="16"/>
      <c r="G12" s="15" t="s">
        <v>12</v>
      </c>
      <c r="H12" s="16"/>
    </row>
    <row r="13" spans="1:10" x14ac:dyDescent="0.25">
      <c r="A13" s="17" t="s">
        <v>1</v>
      </c>
      <c r="B13" s="17"/>
      <c r="D13" s="17" t="s">
        <v>115</v>
      </c>
      <c r="E13" s="18"/>
      <c r="G13" s="17" t="s">
        <v>115</v>
      </c>
      <c r="H13" s="16"/>
    </row>
    <row r="14" spans="1:10" x14ac:dyDescent="0.25">
      <c r="A14" s="28" t="s">
        <v>88</v>
      </c>
      <c r="B14" s="35">
        <v>1.5</v>
      </c>
      <c r="D14" s="28" t="s">
        <v>88</v>
      </c>
      <c r="E14" s="35">
        <v>1.5</v>
      </c>
      <c r="G14" s="28" t="s">
        <v>88</v>
      </c>
      <c r="H14" s="35">
        <v>2</v>
      </c>
    </row>
    <row r="15" spans="1:10" x14ac:dyDescent="0.25">
      <c r="A15" s="28" t="s">
        <v>105</v>
      </c>
      <c r="B15" s="35">
        <v>3</v>
      </c>
      <c r="D15" s="28" t="s">
        <v>105</v>
      </c>
      <c r="E15" s="35">
        <v>3</v>
      </c>
      <c r="G15" s="28" t="s">
        <v>114</v>
      </c>
      <c r="H15" s="35">
        <v>3</v>
      </c>
    </row>
    <row r="17" spans="1:8" x14ac:dyDescent="0.25">
      <c r="A17" s="19" t="s">
        <v>6</v>
      </c>
      <c r="B17" s="16"/>
      <c r="D17" s="19" t="s">
        <v>108</v>
      </c>
      <c r="E17" s="16"/>
      <c r="G17" s="19" t="s">
        <v>16</v>
      </c>
      <c r="H17" s="20"/>
    </row>
    <row r="18" spans="1:8" x14ac:dyDescent="0.25">
      <c r="A18" s="21" t="s">
        <v>90</v>
      </c>
      <c r="B18" s="44">
        <v>0</v>
      </c>
      <c r="D18" s="21" t="s">
        <v>5</v>
      </c>
      <c r="E18" s="45">
        <v>0</v>
      </c>
      <c r="G18" s="21" t="s">
        <v>15</v>
      </c>
      <c r="H18" s="49">
        <v>0</v>
      </c>
    </row>
    <row r="19" spans="1:8" x14ac:dyDescent="0.25">
      <c r="A19" s="21" t="s">
        <v>91</v>
      </c>
      <c r="B19" s="47">
        <v>0</v>
      </c>
      <c r="D19" s="21" t="s">
        <v>91</v>
      </c>
      <c r="E19" s="47">
        <v>0</v>
      </c>
      <c r="G19" s="21" t="s">
        <v>13</v>
      </c>
      <c r="H19" s="45">
        <v>0</v>
      </c>
    </row>
    <row r="20" spans="1:8" x14ac:dyDescent="0.25">
      <c r="A20" s="29" t="s">
        <v>92</v>
      </c>
      <c r="B20" s="31" t="str">
        <f>IFERROR(B18/B19,"0.00")</f>
        <v>0.00</v>
      </c>
      <c r="D20" s="29" t="s">
        <v>116</v>
      </c>
      <c r="E20" s="55" t="str">
        <f>IFERROR((E18/9)/E19,"0.00")</f>
        <v>0.00</v>
      </c>
      <c r="G20" s="19" t="s">
        <v>14</v>
      </c>
      <c r="H20" s="20">
        <f>SUM(H18:H19)</f>
        <v>0</v>
      </c>
    </row>
    <row r="21" spans="1:8" x14ac:dyDescent="0.25">
      <c r="D21" s="29" t="s">
        <v>117</v>
      </c>
      <c r="E21" s="31" t="str">
        <f>IFERROR(E18/E19,"0.00")</f>
        <v>0.00</v>
      </c>
      <c r="G21" s="4"/>
    </row>
    <row r="22" spans="1:8" x14ac:dyDescent="0.25">
      <c r="A22" s="19" t="s">
        <v>96</v>
      </c>
      <c r="B22" s="14"/>
      <c r="G22" s="19" t="s">
        <v>7</v>
      </c>
      <c r="H22" s="20"/>
    </row>
    <row r="23" spans="1:8" x14ac:dyDescent="0.25">
      <c r="A23" s="30" t="s">
        <v>93</v>
      </c>
      <c r="B23" s="48">
        <v>0</v>
      </c>
      <c r="D23" s="19" t="s">
        <v>106</v>
      </c>
      <c r="E23" s="20"/>
      <c r="G23" s="21" t="s">
        <v>115</v>
      </c>
      <c r="H23" s="50">
        <v>2</v>
      </c>
    </row>
    <row r="24" spans="1:8" x14ac:dyDescent="0.25">
      <c r="A24" s="30" t="s">
        <v>94</v>
      </c>
      <c r="B24" s="48">
        <v>0</v>
      </c>
      <c r="D24" s="21" t="s">
        <v>107</v>
      </c>
      <c r="E24" s="44">
        <v>0</v>
      </c>
      <c r="G24" s="19" t="s">
        <v>7</v>
      </c>
      <c r="H24" s="31">
        <f>IFERROR(H20/H23,"0.00")</f>
        <v>0</v>
      </c>
    </row>
    <row r="25" spans="1:8" x14ac:dyDescent="0.25">
      <c r="A25" s="30" t="s">
        <v>95</v>
      </c>
      <c r="B25" s="48">
        <v>0</v>
      </c>
      <c r="D25" s="22" t="s">
        <v>109</v>
      </c>
      <c r="E25" s="24">
        <f>E24/E14</f>
        <v>0</v>
      </c>
    </row>
    <row r="26" spans="1:8" x14ac:dyDescent="0.25">
      <c r="D26" s="22" t="s">
        <v>9</v>
      </c>
      <c r="E26" s="34">
        <f>IFERROR(E25/E20,0)</f>
        <v>0</v>
      </c>
    </row>
    <row r="27" spans="1:8" x14ac:dyDescent="0.25">
      <c r="A27" s="19" t="s">
        <v>101</v>
      </c>
      <c r="B27" s="17"/>
      <c r="D27" s="4"/>
    </row>
    <row r="28" spans="1:8" x14ac:dyDescent="0.25">
      <c r="A28" s="22" t="s">
        <v>97</v>
      </c>
      <c r="B28" s="24">
        <f>B20*B23</f>
        <v>0</v>
      </c>
      <c r="D28" s="19" t="s">
        <v>110</v>
      </c>
      <c r="E28" s="20"/>
    </row>
    <row r="29" spans="1:8" x14ac:dyDescent="0.25">
      <c r="A29" s="22" t="s">
        <v>98</v>
      </c>
      <c r="B29" s="24">
        <f>B20*B24</f>
        <v>0</v>
      </c>
      <c r="D29" s="21" t="s">
        <v>107</v>
      </c>
      <c r="E29" s="44">
        <v>0</v>
      </c>
    </row>
    <row r="30" spans="1:8" x14ac:dyDescent="0.25">
      <c r="A30" s="22" t="s">
        <v>99</v>
      </c>
      <c r="B30" s="24">
        <f>B20*B25</f>
        <v>0</v>
      </c>
      <c r="D30" s="22" t="s">
        <v>109</v>
      </c>
      <c r="E30" s="24">
        <f>E29/E15</f>
        <v>0</v>
      </c>
    </row>
    <row r="31" spans="1:8" x14ac:dyDescent="0.25">
      <c r="D31" s="22" t="s">
        <v>9</v>
      </c>
      <c r="E31" s="34">
        <f>IFERROR(E30/E20,0)</f>
        <v>0</v>
      </c>
    </row>
    <row r="32" spans="1:8" x14ac:dyDescent="0.25">
      <c r="A32" s="19" t="s">
        <v>102</v>
      </c>
      <c r="B32" s="16"/>
      <c r="D32" s="4"/>
    </row>
    <row r="33" spans="1:8" x14ac:dyDescent="0.25">
      <c r="A33" s="22" t="s">
        <v>103</v>
      </c>
      <c r="B33" s="24">
        <f>B20*B14*B23</f>
        <v>0</v>
      </c>
      <c r="D33" s="4"/>
    </row>
    <row r="34" spans="1:8" x14ac:dyDescent="0.25">
      <c r="A34" s="22" t="s">
        <v>104</v>
      </c>
      <c r="B34" s="23">
        <f>B24*B14*B20</f>
        <v>0</v>
      </c>
      <c r="D34" s="4"/>
    </row>
    <row r="35" spans="1:8" x14ac:dyDescent="0.25">
      <c r="A35" s="22" t="s">
        <v>89</v>
      </c>
      <c r="B35" s="24">
        <f>B25*B15*B20</f>
        <v>0</v>
      </c>
      <c r="D35" s="4"/>
    </row>
    <row r="36" spans="1:8" x14ac:dyDescent="0.25">
      <c r="D36" s="4"/>
    </row>
    <row r="37" spans="1:8" x14ac:dyDescent="0.25">
      <c r="A37" s="19" t="s">
        <v>100</v>
      </c>
      <c r="B37" s="20">
        <f>SUM(B33:B35)</f>
        <v>0</v>
      </c>
      <c r="D37" s="4"/>
    </row>
    <row r="38" spans="1:8" x14ac:dyDescent="0.25">
      <c r="D38" s="4"/>
    </row>
    <row r="39" spans="1:8" x14ac:dyDescent="0.25">
      <c r="D39" s="4"/>
    </row>
    <row r="40" spans="1:8" x14ac:dyDescent="0.25">
      <c r="D40" s="4"/>
    </row>
    <row r="41" spans="1:8" x14ac:dyDescent="0.25">
      <c r="D41" s="4"/>
    </row>
    <row r="42" spans="1:8" x14ac:dyDescent="0.25">
      <c r="D42" s="5"/>
      <c r="E42" s="1"/>
    </row>
    <row r="43" spans="1:8" x14ac:dyDescent="0.25">
      <c r="D43" s="5"/>
      <c r="E43" s="2"/>
    </row>
    <row r="44" spans="1:8" x14ac:dyDescent="0.25">
      <c r="C44" s="5"/>
    </row>
    <row r="45" spans="1:8" x14ac:dyDescent="0.25">
      <c r="C45" s="5"/>
      <c r="D45" s="4"/>
    </row>
    <row r="46" spans="1:8" x14ac:dyDescent="0.25">
      <c r="C46" s="5"/>
      <c r="D46" s="4"/>
    </row>
    <row r="47" spans="1:8" x14ac:dyDescent="0.25">
      <c r="A47" s="5"/>
      <c r="B47" s="5"/>
      <c r="D47" s="4"/>
    </row>
    <row r="48" spans="1:8" s="5" customFormat="1" x14ac:dyDescent="0.25">
      <c r="A48"/>
      <c r="B48"/>
      <c r="C48" s="4"/>
      <c r="D48" s="4"/>
      <c r="E48"/>
      <c r="G48"/>
      <c r="H48"/>
    </row>
    <row r="49" spans="3:8" x14ac:dyDescent="0.25">
      <c r="D49" s="4"/>
    </row>
    <row r="50" spans="3:8" x14ac:dyDescent="0.25">
      <c r="C50" s="4"/>
      <c r="D50" s="4"/>
    </row>
    <row r="51" spans="3:8" x14ac:dyDescent="0.25">
      <c r="C51" s="5"/>
      <c r="D51" s="4"/>
    </row>
    <row r="52" spans="3:8" x14ac:dyDescent="0.25">
      <c r="C52" s="5"/>
      <c r="G52" s="5"/>
      <c r="H52" s="5"/>
    </row>
    <row r="53" spans="3:8" x14ac:dyDescent="0.25">
      <c r="C53" s="5"/>
    </row>
    <row r="56" spans="3:8" x14ac:dyDescent="0.25">
      <c r="D56" s="5"/>
      <c r="E56" s="5"/>
    </row>
  </sheetData>
  <sheetProtection algorithmName="SHA-512" hashValue="ubFAMPMd9ir385uJB/QMD8qY/Lmh3jPpY0eYy0O3bVRMsBUox3Leyj5y9WDegIW7MTMDpKRrffImSTxlI+aGPw==" saltValue="XfLtE/HnsvTPdxCZBLBYuA==" spinCount="100000" sheet="1" objects="1" scenarios="1"/>
  <mergeCells count="4">
    <mergeCell ref="A11:B11"/>
    <mergeCell ref="D11:E11"/>
    <mergeCell ref="G11:H11"/>
    <mergeCell ref="A9:H9"/>
  </mergeCells>
  <conditionalFormatting sqref="E26">
    <cfRule type="cellIs" dxfId="1" priority="2" operator="greaterThan">
      <formula>1</formula>
    </cfRule>
  </conditionalFormatting>
  <conditionalFormatting sqref="E31">
    <cfRule type="cellIs" dxfId="0" priority="1" operator="greaterThan">
      <formula>1</formula>
    </cfRule>
  </conditionalFormatting>
  <dataValidations count="3">
    <dataValidation type="list" allowBlank="1" showInputMessage="1" showErrorMessage="1" sqref="H23" xr:uid="{8993298E-8E01-4937-9806-262EF6876E8B}">
      <formula1>"2,3"</formula1>
    </dataValidation>
    <dataValidation type="custom" allowBlank="1" showInputMessage="1" showErrorMessage="1" errorTitle="FTE Exceeds 100%" error="The proposed stipend results in an FTE greater than 100%. Please contact Academic Affairs Budget to advise on next steps. " sqref="E29" xr:uid="{3D6EC431-0818-4353-8433-BEFECA4AF1BC}">
      <formula1>E31&lt;1</formula1>
    </dataValidation>
    <dataValidation type="custom" allowBlank="1" showInputMessage="1" showErrorMessage="1" errorTitle="FTE Exceeds 100%" error="The proposed stipend results in an FTE greater than 100%. Please contact Academic Affairs Budget to advise on next steps. " sqref="E24" xr:uid="{482D8F35-2221-4708-A16F-C53F4B09F7B1}">
      <formula1>E26&lt;1</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58FA9-C343-4DE1-B6B8-8C2CFA5061BC}">
  <sheetPr>
    <pageSetUpPr fitToPage="1"/>
  </sheetPr>
  <dimension ref="A1:P44"/>
  <sheetViews>
    <sheetView showGridLines="0" topLeftCell="A19" workbookViewId="0">
      <selection activeCell="F27" sqref="F27"/>
    </sheetView>
  </sheetViews>
  <sheetFormatPr defaultRowHeight="15" x14ac:dyDescent="0.25"/>
  <cols>
    <col min="1" max="1" width="21.5703125" customWidth="1"/>
    <col min="3" max="3" width="3" customWidth="1"/>
    <col min="4" max="4" width="17.42578125" customWidth="1"/>
    <col min="5" max="5" width="3" customWidth="1"/>
    <col min="6" max="6" width="17.42578125" customWidth="1"/>
    <col min="7" max="7" width="3" customWidth="1"/>
    <col min="8" max="8" width="17.42578125" customWidth="1"/>
    <col min="9" max="9" width="3" customWidth="1"/>
    <col min="10" max="10" width="12" customWidth="1"/>
  </cols>
  <sheetData>
    <row r="1" spans="1:10" x14ac:dyDescent="0.25">
      <c r="A1" s="54" t="s">
        <v>131</v>
      </c>
      <c r="B1" s="54"/>
      <c r="C1" s="54"/>
      <c r="D1" s="54"/>
      <c r="E1" s="54"/>
      <c r="F1" s="54"/>
      <c r="G1" s="54"/>
      <c r="H1" s="54"/>
      <c r="I1" s="54"/>
      <c r="J1" s="54"/>
    </row>
    <row r="3" spans="1:10" x14ac:dyDescent="0.25">
      <c r="A3" s="3" t="s">
        <v>132</v>
      </c>
    </row>
    <row r="4" spans="1:10" x14ac:dyDescent="0.25">
      <c r="A4" t="s">
        <v>125</v>
      </c>
      <c r="D4" s="10" t="s">
        <v>118</v>
      </c>
      <c r="F4" s="10" t="s">
        <v>118</v>
      </c>
      <c r="H4" s="10" t="s">
        <v>118</v>
      </c>
    </row>
    <row r="5" spans="1:10" x14ac:dyDescent="0.25">
      <c r="A5" s="9">
        <v>4740.75</v>
      </c>
      <c r="D5" s="10" t="s">
        <v>119</v>
      </c>
      <c r="F5" s="10" t="s">
        <v>127</v>
      </c>
      <c r="H5" s="10" t="s">
        <v>121</v>
      </c>
    </row>
    <row r="6" spans="1:10" x14ac:dyDescent="0.25">
      <c r="D6" s="10" t="s">
        <v>120</v>
      </c>
      <c r="F6" s="10" t="s">
        <v>128</v>
      </c>
      <c r="H6" s="10" t="s">
        <v>129</v>
      </c>
      <c r="J6" s="3" t="s">
        <v>126</v>
      </c>
    </row>
    <row r="7" spans="1:10" x14ac:dyDescent="0.25">
      <c r="A7" s="3" t="s">
        <v>124</v>
      </c>
      <c r="B7" s="10" t="s">
        <v>123</v>
      </c>
      <c r="C7" s="10"/>
    </row>
    <row r="8" spans="1:10" x14ac:dyDescent="0.25">
      <c r="A8" s="37" t="s">
        <v>103</v>
      </c>
      <c r="B8" s="38">
        <v>0.5</v>
      </c>
      <c r="C8" s="36"/>
      <c r="D8" s="1">
        <f>(A5*B8)</f>
        <v>2370.375</v>
      </c>
      <c r="E8" s="1"/>
      <c r="F8" s="1">
        <f>(A5*B8)/2</f>
        <v>1185.1875</v>
      </c>
      <c r="G8" s="1"/>
      <c r="H8" s="1">
        <v>0</v>
      </c>
      <c r="I8" s="1"/>
      <c r="J8" s="1">
        <f>SUM(D8,F8,H8)</f>
        <v>3555.5625</v>
      </c>
    </row>
    <row r="9" spans="1:10" x14ac:dyDescent="0.25">
      <c r="A9" s="37" t="s">
        <v>104</v>
      </c>
      <c r="B9" s="38">
        <v>0.5</v>
      </c>
      <c r="C9" s="36"/>
      <c r="D9" s="1">
        <v>0</v>
      </c>
      <c r="E9" s="1"/>
      <c r="F9" s="1">
        <f>(A5*B9)/2</f>
        <v>1185.1875</v>
      </c>
      <c r="G9" s="1"/>
      <c r="H9" s="1">
        <f>(A5*B9)</f>
        <v>2370.375</v>
      </c>
      <c r="I9" s="1"/>
      <c r="J9" s="1">
        <f t="shared" ref="J9:J11" si="0">SUM(D9,F9,H9)</f>
        <v>3555.5625</v>
      </c>
    </row>
    <row r="10" spans="1:10" x14ac:dyDescent="0.25">
      <c r="A10" s="37" t="s">
        <v>122</v>
      </c>
      <c r="B10" s="38">
        <v>0.5</v>
      </c>
      <c r="C10" s="36"/>
      <c r="D10" s="1">
        <f>(A5*B10)</f>
        <v>2370.375</v>
      </c>
      <c r="E10" s="1"/>
      <c r="F10" s="1">
        <f>(A5*B10)</f>
        <v>2370.375</v>
      </c>
      <c r="G10" s="1"/>
      <c r="H10" s="1">
        <f>A5*B10</f>
        <v>2370.375</v>
      </c>
      <c r="I10" s="1"/>
      <c r="J10" s="1">
        <f t="shared" si="0"/>
        <v>7111.125</v>
      </c>
    </row>
    <row r="11" spans="1:10" x14ac:dyDescent="0.25">
      <c r="A11" s="37" t="s">
        <v>130</v>
      </c>
      <c r="B11" s="41">
        <v>0</v>
      </c>
      <c r="C11" s="36"/>
      <c r="D11" s="1">
        <v>0</v>
      </c>
      <c r="E11" s="1"/>
      <c r="F11" s="1">
        <v>0</v>
      </c>
      <c r="G11" s="1"/>
      <c r="H11" s="1">
        <v>0</v>
      </c>
      <c r="I11" s="1"/>
      <c r="J11" s="1">
        <f t="shared" si="0"/>
        <v>0</v>
      </c>
    </row>
    <row r="12" spans="1:10" x14ac:dyDescent="0.25">
      <c r="A12" s="3" t="s">
        <v>100</v>
      </c>
      <c r="B12" s="3"/>
      <c r="C12" s="3"/>
      <c r="D12" s="39">
        <f>SUM(D8:D11)</f>
        <v>4740.75</v>
      </c>
      <c r="E12" s="39"/>
      <c r="F12" s="39">
        <f>SUM(F8:F11)</f>
        <v>4740.75</v>
      </c>
      <c r="G12" s="39"/>
      <c r="H12" s="39">
        <f>SUM(H8:H11)</f>
        <v>4740.75</v>
      </c>
      <c r="I12" s="39"/>
      <c r="J12" s="39">
        <f>SUM(J8:J11)</f>
        <v>14222.25</v>
      </c>
    </row>
    <row r="18" spans="1:16" x14ac:dyDescent="0.25">
      <c r="A18" s="14"/>
      <c r="B18" s="14"/>
      <c r="C18" s="14"/>
      <c r="D18" s="14"/>
      <c r="E18" s="14"/>
      <c r="F18" s="14"/>
      <c r="G18" s="14"/>
      <c r="H18" s="14"/>
      <c r="I18" s="14"/>
      <c r="J18" s="14"/>
      <c r="K18" s="14"/>
      <c r="L18" s="14"/>
      <c r="M18" s="14"/>
      <c r="N18" s="14"/>
      <c r="O18" s="14"/>
      <c r="P18" s="14"/>
    </row>
    <row r="20" spans="1:16" x14ac:dyDescent="0.25">
      <c r="A20" s="3" t="s">
        <v>133</v>
      </c>
    </row>
    <row r="21" spans="1:16" x14ac:dyDescent="0.25">
      <c r="A21" t="s">
        <v>125</v>
      </c>
      <c r="D21" s="10" t="s">
        <v>118</v>
      </c>
      <c r="F21" s="10" t="s">
        <v>118</v>
      </c>
      <c r="H21" s="10" t="s">
        <v>118</v>
      </c>
    </row>
    <row r="22" spans="1:16" x14ac:dyDescent="0.25">
      <c r="A22" s="9">
        <v>4740.75</v>
      </c>
      <c r="D22" s="10" t="s">
        <v>119</v>
      </c>
      <c r="F22" s="10" t="s">
        <v>127</v>
      </c>
      <c r="H22" s="10" t="s">
        <v>121</v>
      </c>
    </row>
    <row r="23" spans="1:16" x14ac:dyDescent="0.25">
      <c r="D23" s="10" t="s">
        <v>120</v>
      </c>
      <c r="F23" s="10" t="s">
        <v>128</v>
      </c>
      <c r="H23" s="10" t="s">
        <v>129</v>
      </c>
      <c r="J23" s="3" t="s">
        <v>126</v>
      </c>
    </row>
    <row r="24" spans="1:16" x14ac:dyDescent="0.25">
      <c r="A24" s="3" t="s">
        <v>124</v>
      </c>
      <c r="B24" s="10" t="s">
        <v>123</v>
      </c>
      <c r="C24" s="10"/>
    </row>
    <row r="25" spans="1:16" x14ac:dyDescent="0.25">
      <c r="A25" s="37" t="s">
        <v>103</v>
      </c>
      <c r="B25" s="38">
        <v>0</v>
      </c>
      <c r="C25" s="36"/>
      <c r="D25" s="1">
        <f>(A22*B25)</f>
        <v>0</v>
      </c>
      <c r="E25" s="1"/>
      <c r="F25" s="1">
        <f>(A22*B25)/2</f>
        <v>0</v>
      </c>
      <c r="G25" s="1"/>
      <c r="H25" s="1">
        <v>0</v>
      </c>
      <c r="I25" s="1"/>
      <c r="J25" s="1">
        <f>SUM(D25,F25,H25)</f>
        <v>0</v>
      </c>
    </row>
    <row r="26" spans="1:16" x14ac:dyDescent="0.25">
      <c r="A26" s="37" t="s">
        <v>104</v>
      </c>
      <c r="B26" s="38">
        <v>1</v>
      </c>
      <c r="C26" s="36"/>
      <c r="D26" s="1">
        <v>0</v>
      </c>
      <c r="E26" s="1"/>
      <c r="F26" s="1">
        <f>(A22*B26)/2</f>
        <v>2370.375</v>
      </c>
      <c r="G26" s="1"/>
      <c r="H26" s="1">
        <f>(A22*B26)</f>
        <v>4740.75</v>
      </c>
      <c r="I26" s="1"/>
      <c r="J26" s="1">
        <f t="shared" ref="J26:J28" si="1">SUM(D26,F26,H26)</f>
        <v>7111.125</v>
      </c>
    </row>
    <row r="27" spans="1:16" x14ac:dyDescent="0.25">
      <c r="A27" s="37" t="s">
        <v>122</v>
      </c>
      <c r="B27" s="38">
        <v>0.25</v>
      </c>
      <c r="C27" s="36"/>
      <c r="D27" s="1">
        <f>(A22*B27)</f>
        <v>1185.1875</v>
      </c>
      <c r="E27" s="1"/>
      <c r="F27" s="1">
        <f>(B27*A22)/2</f>
        <v>592.59375</v>
      </c>
      <c r="G27" s="1"/>
      <c r="H27" s="1">
        <v>0</v>
      </c>
      <c r="I27" s="1"/>
      <c r="J27" s="1">
        <f t="shared" si="1"/>
        <v>1777.78125</v>
      </c>
    </row>
    <row r="28" spans="1:16" x14ac:dyDescent="0.25">
      <c r="A28" s="37" t="s">
        <v>130</v>
      </c>
      <c r="B28" s="40" t="s">
        <v>134</v>
      </c>
      <c r="C28" s="36"/>
      <c r="D28" s="1">
        <v>0</v>
      </c>
      <c r="E28" s="1"/>
      <c r="F28" s="1">
        <v>2000</v>
      </c>
      <c r="G28" s="1"/>
      <c r="H28" s="1">
        <v>2000</v>
      </c>
      <c r="I28" s="1"/>
      <c r="J28" s="1">
        <f t="shared" si="1"/>
        <v>4000</v>
      </c>
    </row>
    <row r="29" spans="1:16" x14ac:dyDescent="0.25">
      <c r="A29" s="3" t="s">
        <v>100</v>
      </c>
      <c r="B29" s="3"/>
      <c r="C29" s="3"/>
      <c r="D29" s="39">
        <f>SUM(D25:D28)</f>
        <v>1185.1875</v>
      </c>
      <c r="E29" s="39"/>
      <c r="F29" s="39">
        <f>SUM(F25:F28)</f>
        <v>4962.96875</v>
      </c>
      <c r="G29" s="39"/>
      <c r="H29" s="39">
        <f>SUM(H25:H28)</f>
        <v>6740.75</v>
      </c>
      <c r="I29" s="39"/>
      <c r="J29" s="39">
        <f>SUM(J25:J28)</f>
        <v>12888.90625</v>
      </c>
    </row>
    <row r="32" spans="1:16" ht="12.75" customHeight="1" x14ac:dyDescent="0.25"/>
    <row r="33" spans="1:16" ht="28.5" customHeight="1" x14ac:dyDescent="0.25"/>
    <row r="34" spans="1:16" x14ac:dyDescent="0.25">
      <c r="A34" s="14"/>
      <c r="B34" s="14"/>
      <c r="C34" s="14"/>
      <c r="D34" s="14"/>
      <c r="E34" s="14"/>
      <c r="F34" s="14"/>
      <c r="G34" s="14"/>
      <c r="H34" s="14"/>
      <c r="I34" s="14"/>
      <c r="J34" s="14"/>
      <c r="K34" s="14"/>
      <c r="L34" s="14"/>
      <c r="M34" s="14"/>
      <c r="N34" s="14"/>
      <c r="O34" s="14"/>
      <c r="P34" s="14"/>
    </row>
    <row r="35" spans="1:16" x14ac:dyDescent="0.25">
      <c r="A35" s="3" t="s">
        <v>135</v>
      </c>
    </row>
    <row r="36" spans="1:16" x14ac:dyDescent="0.25">
      <c r="A36" t="s">
        <v>125</v>
      </c>
      <c r="D36" s="10" t="s">
        <v>118</v>
      </c>
      <c r="F36" s="10" t="s">
        <v>118</v>
      </c>
      <c r="H36" s="10" t="s">
        <v>118</v>
      </c>
    </row>
    <row r="37" spans="1:16" x14ac:dyDescent="0.25">
      <c r="A37" s="9">
        <v>4740.75</v>
      </c>
      <c r="D37" s="10" t="s">
        <v>119</v>
      </c>
      <c r="F37" s="10" t="s">
        <v>127</v>
      </c>
      <c r="H37" s="10" t="s">
        <v>121</v>
      </c>
    </row>
    <row r="38" spans="1:16" x14ac:dyDescent="0.25">
      <c r="D38" s="10" t="s">
        <v>120</v>
      </c>
      <c r="F38" s="10" t="s">
        <v>128</v>
      </c>
      <c r="H38" s="10" t="s">
        <v>129</v>
      </c>
      <c r="J38" s="3" t="s">
        <v>126</v>
      </c>
    </row>
    <row r="39" spans="1:16" x14ac:dyDescent="0.25">
      <c r="A39" s="3" t="s">
        <v>124</v>
      </c>
      <c r="B39" s="10" t="s">
        <v>123</v>
      </c>
      <c r="C39" s="10"/>
    </row>
    <row r="40" spans="1:16" x14ac:dyDescent="0.25">
      <c r="A40" s="37" t="s">
        <v>103</v>
      </c>
      <c r="B40" s="38">
        <v>0</v>
      </c>
      <c r="C40" s="36"/>
      <c r="D40" s="1">
        <f>(A37*B40)</f>
        <v>0</v>
      </c>
      <c r="E40" s="1"/>
      <c r="F40" s="1">
        <f>(A37*B40)/2</f>
        <v>0</v>
      </c>
      <c r="G40" s="1"/>
      <c r="H40" s="1">
        <v>0</v>
      </c>
      <c r="I40" s="1"/>
      <c r="J40" s="1">
        <f>SUM(D40,F40,H40)</f>
        <v>0</v>
      </c>
    </row>
    <row r="41" spans="1:16" x14ac:dyDescent="0.25">
      <c r="A41" s="37" t="s">
        <v>104</v>
      </c>
      <c r="B41" s="38">
        <v>0</v>
      </c>
      <c r="C41" s="36"/>
      <c r="D41" s="1">
        <v>0</v>
      </c>
      <c r="E41" s="1"/>
      <c r="F41" s="1">
        <v>0</v>
      </c>
      <c r="G41" s="1"/>
      <c r="H41" s="1">
        <v>0</v>
      </c>
      <c r="I41" s="1"/>
      <c r="J41" s="1">
        <f t="shared" ref="J41:J43" si="2">SUM(D41,F41,H41)</f>
        <v>0</v>
      </c>
    </row>
    <row r="42" spans="1:16" x14ac:dyDescent="0.25">
      <c r="A42" s="37" t="s">
        <v>122</v>
      </c>
      <c r="B42" s="43">
        <v>0.82</v>
      </c>
      <c r="C42" s="36"/>
      <c r="D42" s="1">
        <f>(A37*B42)</f>
        <v>3887.415</v>
      </c>
      <c r="E42" s="1"/>
      <c r="F42" s="1">
        <f>B42*A37</f>
        <v>3887.415</v>
      </c>
      <c r="G42" s="1"/>
      <c r="H42" s="1">
        <f>B42*A37</f>
        <v>3887.415</v>
      </c>
      <c r="I42" s="1"/>
      <c r="J42" s="1">
        <f t="shared" si="2"/>
        <v>11662.244999999999</v>
      </c>
    </row>
    <row r="43" spans="1:16" x14ac:dyDescent="0.25">
      <c r="A43" s="37" t="s">
        <v>130</v>
      </c>
      <c r="B43" s="42" t="s">
        <v>134</v>
      </c>
      <c r="C43" s="36"/>
      <c r="D43" s="1">
        <v>0</v>
      </c>
      <c r="E43" s="1"/>
      <c r="F43" s="1">
        <v>0</v>
      </c>
      <c r="G43" s="1"/>
      <c r="H43" s="1">
        <v>0</v>
      </c>
      <c r="I43" s="1"/>
      <c r="J43" s="1">
        <f t="shared" si="2"/>
        <v>0</v>
      </c>
    </row>
    <row r="44" spans="1:16" x14ac:dyDescent="0.25">
      <c r="A44" s="3" t="s">
        <v>100</v>
      </c>
      <c r="B44" s="3"/>
      <c r="C44" s="3"/>
      <c r="D44" s="39">
        <f>SUM(D40:D43)</f>
        <v>3887.415</v>
      </c>
      <c r="E44" s="39"/>
      <c r="F44" s="39">
        <f>SUM(F40:F43)</f>
        <v>3887.415</v>
      </c>
      <c r="G44" s="39"/>
      <c r="H44" s="39">
        <f>SUM(H40:H43)</f>
        <v>3887.415</v>
      </c>
      <c r="I44" s="39"/>
      <c r="J44" s="39">
        <f>SUM(J40:J43)</f>
        <v>11662.244999999999</v>
      </c>
    </row>
  </sheetData>
  <sheetProtection algorithmName="SHA-512" hashValue="bjoNac982U04aV2jrx9A+niMMS8SGocKvI2skYrAGAcaqxliNvvyMyTVpcAQ22U5oaWutii9ijpza9yW5yoa4A==" saltValue="PPLtsajWKviPNxHRXx+OSQ==" spinCount="100000" sheet="1" objects="1" scenarios="1"/>
  <mergeCells count="1">
    <mergeCell ref="A1:J1"/>
  </mergeCells>
  <pageMargins left="0.7" right="0.7" top="0.75" bottom="0.75" header="0.3" footer="0.3"/>
  <pageSetup scale="56"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D0386-2E14-45B9-B9C2-3DAEFF501F65}">
  <dimension ref="A1:J214"/>
  <sheetViews>
    <sheetView showGridLines="0" workbookViewId="0">
      <selection activeCell="D5" sqref="D5"/>
    </sheetView>
  </sheetViews>
  <sheetFormatPr defaultRowHeight="15" x14ac:dyDescent="0.25"/>
  <cols>
    <col min="1" max="1" width="27.5703125" customWidth="1"/>
    <col min="2" max="2" width="108" bestFit="1" customWidth="1"/>
    <col min="3" max="3" width="32.85546875" customWidth="1"/>
    <col min="4" max="6" width="12.7109375" customWidth="1"/>
    <col min="9" max="9" width="10.85546875" bestFit="1" customWidth="1"/>
    <col min="10" max="10" width="11.85546875" bestFit="1" customWidth="1"/>
  </cols>
  <sheetData>
    <row r="1" spans="1:10" ht="15.75" customHeight="1" x14ac:dyDescent="0.25"/>
    <row r="2" spans="1:10" ht="15.75" customHeight="1" x14ac:dyDescent="0.25"/>
    <row r="3" spans="1:10" ht="15.75" customHeight="1" x14ac:dyDescent="0.25"/>
    <row r="4" spans="1:10" ht="15.75" customHeight="1" x14ac:dyDescent="0.25"/>
    <row r="5" spans="1:10" ht="15.75" customHeight="1" x14ac:dyDescent="0.25"/>
    <row r="6" spans="1:10" ht="15.75" customHeight="1" x14ac:dyDescent="0.25"/>
    <row r="7" spans="1:10" ht="15.75" customHeight="1" x14ac:dyDescent="0.25"/>
    <row r="8" spans="1:10" ht="15.75" customHeight="1" x14ac:dyDescent="0.25"/>
    <row r="9" spans="1:10" ht="15.75" customHeight="1" x14ac:dyDescent="0.25"/>
    <row r="10" spans="1:10" x14ac:dyDescent="0.25">
      <c r="A10" s="3" t="s">
        <v>35</v>
      </c>
      <c r="B10" s="3" t="s">
        <v>26</v>
      </c>
      <c r="C10" s="3" t="s">
        <v>27</v>
      </c>
      <c r="D10" s="10" t="s">
        <v>23</v>
      </c>
      <c r="E10" s="10" t="s">
        <v>24</v>
      </c>
      <c r="F10" s="10" t="s">
        <v>25</v>
      </c>
    </row>
    <row r="11" spans="1:10" x14ac:dyDescent="0.25">
      <c r="A11" t="s">
        <v>36</v>
      </c>
      <c r="B11" t="s">
        <v>22</v>
      </c>
      <c r="C11" t="s">
        <v>18</v>
      </c>
      <c r="D11" s="8">
        <v>109807</v>
      </c>
      <c r="E11" s="9">
        <f>D11*0.9</f>
        <v>98826.3</v>
      </c>
      <c r="F11" s="9">
        <f>D11*1.1</f>
        <v>120787.70000000001</v>
      </c>
      <c r="I11" s="9"/>
      <c r="J11" s="9"/>
    </row>
    <row r="12" spans="1:10" x14ac:dyDescent="0.25">
      <c r="A12" t="s">
        <v>36</v>
      </c>
      <c r="B12" t="s">
        <v>22</v>
      </c>
      <c r="C12" t="s">
        <v>19</v>
      </c>
      <c r="D12" s="8">
        <v>85881</v>
      </c>
      <c r="E12" s="9">
        <f t="shared" ref="E12:E75" si="0">D12*0.9</f>
        <v>77292.900000000009</v>
      </c>
      <c r="F12" s="9">
        <f t="shared" ref="F12:F14" si="1">D12*1.1</f>
        <v>94469.1</v>
      </c>
    </row>
    <row r="13" spans="1:10" x14ac:dyDescent="0.25">
      <c r="A13" t="s">
        <v>36</v>
      </c>
      <c r="B13" t="s">
        <v>22</v>
      </c>
      <c r="C13" t="s">
        <v>20</v>
      </c>
      <c r="D13" s="8">
        <v>71283</v>
      </c>
      <c r="E13" s="9">
        <f t="shared" si="0"/>
        <v>64154.700000000004</v>
      </c>
      <c r="F13" s="9">
        <f t="shared" si="1"/>
        <v>78411.3</v>
      </c>
    </row>
    <row r="14" spans="1:10" x14ac:dyDescent="0.25">
      <c r="A14" t="s">
        <v>36</v>
      </c>
      <c r="B14" t="s">
        <v>22</v>
      </c>
      <c r="C14" t="s">
        <v>21</v>
      </c>
      <c r="D14" s="8">
        <v>56548</v>
      </c>
      <c r="E14" s="9">
        <f t="shared" si="0"/>
        <v>50893.200000000004</v>
      </c>
      <c r="F14" s="9">
        <f t="shared" si="1"/>
        <v>62202.8</v>
      </c>
    </row>
    <row r="15" spans="1:10" x14ac:dyDescent="0.25">
      <c r="A15" t="s">
        <v>36</v>
      </c>
      <c r="B15" t="s">
        <v>28</v>
      </c>
      <c r="C15" s="11" t="s">
        <v>18</v>
      </c>
      <c r="D15" s="12">
        <v>128617</v>
      </c>
      <c r="E15" s="9">
        <f t="shared" si="0"/>
        <v>115755.3</v>
      </c>
      <c r="F15" s="9">
        <f t="shared" ref="F15:F18" si="2">D15*1.1</f>
        <v>141478.70000000001</v>
      </c>
    </row>
    <row r="16" spans="1:10" x14ac:dyDescent="0.25">
      <c r="A16" t="s">
        <v>36</v>
      </c>
      <c r="B16" t="s">
        <v>28</v>
      </c>
      <c r="C16" s="11" t="s">
        <v>19</v>
      </c>
      <c r="D16" s="12">
        <v>113195</v>
      </c>
      <c r="E16" s="9">
        <f t="shared" si="0"/>
        <v>101875.5</v>
      </c>
      <c r="F16" s="9">
        <f t="shared" si="2"/>
        <v>124514.50000000001</v>
      </c>
    </row>
    <row r="17" spans="1:6" x14ac:dyDescent="0.25">
      <c r="A17" t="s">
        <v>36</v>
      </c>
      <c r="B17" t="s">
        <v>28</v>
      </c>
      <c r="C17" s="11" t="s">
        <v>20</v>
      </c>
      <c r="D17" s="12">
        <v>71034</v>
      </c>
      <c r="E17" s="9">
        <f t="shared" si="0"/>
        <v>63930.6</v>
      </c>
      <c r="F17" s="9">
        <f t="shared" si="2"/>
        <v>78137.400000000009</v>
      </c>
    </row>
    <row r="18" spans="1:6" x14ac:dyDescent="0.25">
      <c r="A18" t="s">
        <v>36</v>
      </c>
      <c r="B18" t="s">
        <v>28</v>
      </c>
      <c r="C18" s="11" t="s">
        <v>21</v>
      </c>
      <c r="D18" s="12">
        <v>56910</v>
      </c>
      <c r="E18" s="9">
        <f t="shared" si="0"/>
        <v>51219</v>
      </c>
      <c r="F18" s="9">
        <f t="shared" si="2"/>
        <v>62601.000000000007</v>
      </c>
    </row>
    <row r="19" spans="1:6" x14ac:dyDescent="0.25">
      <c r="A19" t="s">
        <v>36</v>
      </c>
      <c r="B19" t="s">
        <v>29</v>
      </c>
      <c r="C19" s="11" t="s">
        <v>18</v>
      </c>
      <c r="D19" s="12">
        <v>89696</v>
      </c>
      <c r="E19" s="9">
        <f t="shared" si="0"/>
        <v>80726.400000000009</v>
      </c>
      <c r="F19" s="9">
        <f t="shared" ref="F19:F22" si="3">D19*1.1</f>
        <v>98665.600000000006</v>
      </c>
    </row>
    <row r="20" spans="1:6" x14ac:dyDescent="0.25">
      <c r="A20" t="s">
        <v>36</v>
      </c>
      <c r="B20" t="s">
        <v>29</v>
      </c>
      <c r="C20" s="11" t="s">
        <v>19</v>
      </c>
      <c r="D20" s="12">
        <v>78231</v>
      </c>
      <c r="E20" s="9">
        <f t="shared" si="0"/>
        <v>70407.900000000009</v>
      </c>
      <c r="F20" s="9">
        <f t="shared" si="3"/>
        <v>86054.1</v>
      </c>
    </row>
    <row r="21" spans="1:6" x14ac:dyDescent="0.25">
      <c r="A21" t="s">
        <v>36</v>
      </c>
      <c r="B21" t="s">
        <v>29</v>
      </c>
      <c r="C21" s="11" t="s">
        <v>20</v>
      </c>
      <c r="D21" s="12">
        <v>69635</v>
      </c>
      <c r="E21" s="9">
        <f t="shared" si="0"/>
        <v>62671.5</v>
      </c>
      <c r="F21" s="9">
        <f t="shared" si="3"/>
        <v>76598.5</v>
      </c>
    </row>
    <row r="22" spans="1:6" x14ac:dyDescent="0.25">
      <c r="A22" t="s">
        <v>36</v>
      </c>
      <c r="B22" t="s">
        <v>29</v>
      </c>
      <c r="C22" s="11" t="s">
        <v>21</v>
      </c>
      <c r="D22" s="12">
        <v>55825</v>
      </c>
      <c r="E22" s="9">
        <f t="shared" si="0"/>
        <v>50242.5</v>
      </c>
      <c r="F22" s="9">
        <f t="shared" si="3"/>
        <v>61407.500000000007</v>
      </c>
    </row>
    <row r="23" spans="1:6" x14ac:dyDescent="0.25">
      <c r="A23" t="s">
        <v>36</v>
      </c>
      <c r="B23" t="s">
        <v>30</v>
      </c>
      <c r="C23" s="11" t="s">
        <v>18</v>
      </c>
      <c r="D23" s="12">
        <v>105264</v>
      </c>
      <c r="E23" s="9">
        <f t="shared" si="0"/>
        <v>94737.600000000006</v>
      </c>
      <c r="F23" s="9">
        <f t="shared" ref="F23:F30" si="4">D23*1.1</f>
        <v>115790.40000000001</v>
      </c>
    </row>
    <row r="24" spans="1:6" x14ac:dyDescent="0.25">
      <c r="A24" t="s">
        <v>36</v>
      </c>
      <c r="B24" t="s">
        <v>30</v>
      </c>
      <c r="C24" s="11" t="s">
        <v>19</v>
      </c>
      <c r="D24" s="12">
        <v>81523</v>
      </c>
      <c r="E24" s="9">
        <f t="shared" si="0"/>
        <v>73370.7</v>
      </c>
      <c r="F24" s="9">
        <f t="shared" si="4"/>
        <v>89675.3</v>
      </c>
    </row>
    <row r="25" spans="1:6" x14ac:dyDescent="0.25">
      <c r="A25" t="s">
        <v>36</v>
      </c>
      <c r="B25" t="s">
        <v>30</v>
      </c>
      <c r="C25" s="11" t="s">
        <v>20</v>
      </c>
      <c r="D25" s="12">
        <v>68295</v>
      </c>
      <c r="E25" s="9">
        <f t="shared" si="0"/>
        <v>61465.5</v>
      </c>
      <c r="F25" s="9">
        <f t="shared" si="4"/>
        <v>75124.5</v>
      </c>
    </row>
    <row r="26" spans="1:6" x14ac:dyDescent="0.25">
      <c r="A26" t="s">
        <v>36</v>
      </c>
      <c r="B26" t="s">
        <v>30</v>
      </c>
      <c r="C26" s="11" t="s">
        <v>21</v>
      </c>
      <c r="D26" s="12">
        <v>56415</v>
      </c>
      <c r="E26" s="9">
        <f t="shared" si="0"/>
        <v>50773.5</v>
      </c>
      <c r="F26" s="9">
        <f t="shared" si="4"/>
        <v>62056.500000000007</v>
      </c>
    </row>
    <row r="27" spans="1:6" x14ac:dyDescent="0.25">
      <c r="A27" t="s">
        <v>36</v>
      </c>
      <c r="B27" t="s">
        <v>31</v>
      </c>
      <c r="C27" s="11" t="s">
        <v>18</v>
      </c>
      <c r="D27" s="12">
        <v>99500</v>
      </c>
      <c r="E27" s="9">
        <f t="shared" si="0"/>
        <v>89550</v>
      </c>
      <c r="F27" s="9">
        <f t="shared" si="4"/>
        <v>109450.00000000001</v>
      </c>
    </row>
    <row r="28" spans="1:6" x14ac:dyDescent="0.25">
      <c r="A28" t="s">
        <v>36</v>
      </c>
      <c r="B28" t="s">
        <v>31</v>
      </c>
      <c r="C28" s="11" t="s">
        <v>19</v>
      </c>
      <c r="D28" s="12">
        <v>83094</v>
      </c>
      <c r="E28" s="9">
        <f t="shared" si="0"/>
        <v>74784.600000000006</v>
      </c>
      <c r="F28" s="9">
        <f t="shared" si="4"/>
        <v>91403.400000000009</v>
      </c>
    </row>
    <row r="29" spans="1:6" x14ac:dyDescent="0.25">
      <c r="A29" t="s">
        <v>36</v>
      </c>
      <c r="B29" t="s">
        <v>31</v>
      </c>
      <c r="C29" s="11" t="s">
        <v>20</v>
      </c>
      <c r="D29" s="12">
        <v>71157</v>
      </c>
      <c r="E29" s="9">
        <f t="shared" si="0"/>
        <v>64041.3</v>
      </c>
      <c r="F29" s="9">
        <f t="shared" si="4"/>
        <v>78272.700000000012</v>
      </c>
    </row>
    <row r="30" spans="1:6" x14ac:dyDescent="0.25">
      <c r="A30" t="s">
        <v>36</v>
      </c>
      <c r="B30" t="s">
        <v>31</v>
      </c>
      <c r="C30" s="11" t="s">
        <v>21</v>
      </c>
      <c r="D30" s="12">
        <v>57120</v>
      </c>
      <c r="E30" s="9">
        <f t="shared" si="0"/>
        <v>51408</v>
      </c>
      <c r="F30" s="9">
        <f t="shared" si="4"/>
        <v>62832.000000000007</v>
      </c>
    </row>
    <row r="31" spans="1:6" x14ac:dyDescent="0.25">
      <c r="A31" t="s">
        <v>37</v>
      </c>
      <c r="B31" t="s">
        <v>33</v>
      </c>
      <c r="C31" s="11" t="s">
        <v>18</v>
      </c>
      <c r="D31" s="13">
        <v>99465</v>
      </c>
      <c r="E31" s="9">
        <f t="shared" si="0"/>
        <v>89518.5</v>
      </c>
      <c r="F31" s="9">
        <f t="shared" ref="F31:F58" si="5">D31*1.1</f>
        <v>109411.50000000001</v>
      </c>
    </row>
    <row r="32" spans="1:6" x14ac:dyDescent="0.25">
      <c r="A32" t="s">
        <v>37</v>
      </c>
      <c r="B32" t="s">
        <v>33</v>
      </c>
      <c r="C32" s="11" t="s">
        <v>19</v>
      </c>
      <c r="D32" s="13">
        <v>78280</v>
      </c>
      <c r="E32" s="9">
        <f t="shared" si="0"/>
        <v>70452</v>
      </c>
      <c r="F32" s="9">
        <f t="shared" si="5"/>
        <v>86108</v>
      </c>
    </row>
    <row r="33" spans="1:6" x14ac:dyDescent="0.25">
      <c r="A33" t="s">
        <v>37</v>
      </c>
      <c r="B33" t="s">
        <v>33</v>
      </c>
      <c r="C33" s="11" t="s">
        <v>20</v>
      </c>
      <c r="D33" s="13">
        <v>66591</v>
      </c>
      <c r="E33" s="9">
        <f t="shared" si="0"/>
        <v>59931.9</v>
      </c>
      <c r="F33" s="9">
        <f t="shared" si="5"/>
        <v>73250.100000000006</v>
      </c>
    </row>
    <row r="34" spans="1:6" x14ac:dyDescent="0.25">
      <c r="A34" t="s">
        <v>37</v>
      </c>
      <c r="B34" t="s">
        <v>33</v>
      </c>
      <c r="C34" s="11" t="s">
        <v>21</v>
      </c>
      <c r="D34" s="13">
        <v>55965</v>
      </c>
      <c r="E34" s="9">
        <f t="shared" si="0"/>
        <v>50368.5</v>
      </c>
      <c r="F34" s="9">
        <f t="shared" si="5"/>
        <v>61561.500000000007</v>
      </c>
    </row>
    <row r="35" spans="1:6" x14ac:dyDescent="0.25">
      <c r="A35" t="s">
        <v>37</v>
      </c>
      <c r="B35" t="s">
        <v>34</v>
      </c>
      <c r="C35" s="11" t="s">
        <v>18</v>
      </c>
      <c r="D35" s="13">
        <v>103102</v>
      </c>
      <c r="E35" s="9">
        <f t="shared" si="0"/>
        <v>92791.8</v>
      </c>
      <c r="F35" s="9">
        <f t="shared" si="5"/>
        <v>113412.20000000001</v>
      </c>
    </row>
    <row r="36" spans="1:6" x14ac:dyDescent="0.25">
      <c r="A36" t="s">
        <v>37</v>
      </c>
      <c r="B36" t="s">
        <v>34</v>
      </c>
      <c r="C36" s="11" t="s">
        <v>19</v>
      </c>
      <c r="D36" s="13">
        <v>82701</v>
      </c>
      <c r="E36" s="9">
        <f t="shared" si="0"/>
        <v>74430.900000000009</v>
      </c>
      <c r="F36" s="9">
        <f t="shared" si="5"/>
        <v>90971.1</v>
      </c>
    </row>
    <row r="37" spans="1:6" x14ac:dyDescent="0.25">
      <c r="A37" t="s">
        <v>37</v>
      </c>
      <c r="B37" t="s">
        <v>34</v>
      </c>
      <c r="C37" s="11" t="s">
        <v>20</v>
      </c>
      <c r="D37" s="13">
        <v>70999</v>
      </c>
      <c r="E37" s="9">
        <f t="shared" si="0"/>
        <v>63899.1</v>
      </c>
      <c r="F37" s="9">
        <f t="shared" si="5"/>
        <v>78098.900000000009</v>
      </c>
    </row>
    <row r="38" spans="1:6" x14ac:dyDescent="0.25">
      <c r="A38" t="s">
        <v>37</v>
      </c>
      <c r="B38" t="s">
        <v>34</v>
      </c>
      <c r="C38" s="11" t="s">
        <v>21</v>
      </c>
      <c r="D38" s="13">
        <v>59755</v>
      </c>
      <c r="E38" s="9">
        <f t="shared" si="0"/>
        <v>53779.5</v>
      </c>
      <c r="F38" s="9">
        <f t="shared" si="5"/>
        <v>65730.5</v>
      </c>
    </row>
    <row r="39" spans="1:6" x14ac:dyDescent="0.25">
      <c r="A39" t="s">
        <v>37</v>
      </c>
      <c r="B39" t="s">
        <v>34</v>
      </c>
      <c r="C39" s="11" t="s">
        <v>18</v>
      </c>
      <c r="D39" s="13">
        <v>109365</v>
      </c>
      <c r="E39" s="9">
        <f t="shared" si="0"/>
        <v>98428.5</v>
      </c>
      <c r="F39" s="9">
        <f t="shared" si="5"/>
        <v>120301.50000000001</v>
      </c>
    </row>
    <row r="40" spans="1:6" x14ac:dyDescent="0.25">
      <c r="A40" t="s">
        <v>37</v>
      </c>
      <c r="B40" t="s">
        <v>34</v>
      </c>
      <c r="C40" s="11" t="s">
        <v>19</v>
      </c>
      <c r="D40" s="13">
        <v>80520</v>
      </c>
      <c r="E40" s="9">
        <f t="shared" si="0"/>
        <v>72468</v>
      </c>
      <c r="F40" s="9">
        <f t="shared" si="5"/>
        <v>88572</v>
      </c>
    </row>
    <row r="41" spans="1:6" x14ac:dyDescent="0.25">
      <c r="A41" t="s">
        <v>37</v>
      </c>
      <c r="B41" t="s">
        <v>34</v>
      </c>
      <c r="C41" s="11" t="s">
        <v>20</v>
      </c>
      <c r="D41" s="13">
        <v>69632</v>
      </c>
      <c r="E41" s="9">
        <f t="shared" si="0"/>
        <v>62668.800000000003</v>
      </c>
      <c r="F41" s="9">
        <f t="shared" si="5"/>
        <v>76595.200000000012</v>
      </c>
    </row>
    <row r="42" spans="1:6" x14ac:dyDescent="0.25">
      <c r="A42" t="s">
        <v>37</v>
      </c>
      <c r="B42" t="s">
        <v>34</v>
      </c>
      <c r="C42" s="11" t="s">
        <v>21</v>
      </c>
      <c r="D42" s="13">
        <v>56368</v>
      </c>
      <c r="E42" s="9">
        <f t="shared" si="0"/>
        <v>50731.200000000004</v>
      </c>
      <c r="F42" s="9">
        <f t="shared" si="5"/>
        <v>62004.800000000003</v>
      </c>
    </row>
    <row r="43" spans="1:6" x14ac:dyDescent="0.25">
      <c r="A43" t="s">
        <v>37</v>
      </c>
      <c r="B43" t="s">
        <v>39</v>
      </c>
      <c r="C43" s="11" t="s">
        <v>18</v>
      </c>
      <c r="D43" s="13">
        <v>99902</v>
      </c>
      <c r="E43" s="9">
        <f t="shared" si="0"/>
        <v>89911.8</v>
      </c>
      <c r="F43" s="9">
        <f t="shared" si="5"/>
        <v>109892.20000000001</v>
      </c>
    </row>
    <row r="44" spans="1:6" x14ac:dyDescent="0.25">
      <c r="A44" t="s">
        <v>37</v>
      </c>
      <c r="B44" t="s">
        <v>39</v>
      </c>
      <c r="C44" s="11" t="s">
        <v>19</v>
      </c>
      <c r="D44" s="13">
        <v>81314</v>
      </c>
      <c r="E44" s="9">
        <f t="shared" si="0"/>
        <v>73182.600000000006</v>
      </c>
      <c r="F44" s="9">
        <f t="shared" si="5"/>
        <v>89445.400000000009</v>
      </c>
    </row>
    <row r="45" spans="1:6" x14ac:dyDescent="0.25">
      <c r="A45" t="s">
        <v>37</v>
      </c>
      <c r="B45" t="s">
        <v>39</v>
      </c>
      <c r="C45" s="11" t="s">
        <v>20</v>
      </c>
      <c r="D45" s="13">
        <v>67000</v>
      </c>
      <c r="E45" s="9">
        <f t="shared" si="0"/>
        <v>60300</v>
      </c>
      <c r="F45" s="9">
        <f t="shared" si="5"/>
        <v>73700</v>
      </c>
    </row>
    <row r="46" spans="1:6" x14ac:dyDescent="0.25">
      <c r="A46" t="s">
        <v>37</v>
      </c>
      <c r="B46" t="s">
        <v>39</v>
      </c>
      <c r="C46" s="11" t="s">
        <v>21</v>
      </c>
      <c r="D46" s="13">
        <v>54883</v>
      </c>
      <c r="E46" s="9">
        <f t="shared" si="0"/>
        <v>49394.700000000004</v>
      </c>
      <c r="F46" s="9">
        <f t="shared" si="5"/>
        <v>60371.3</v>
      </c>
    </row>
    <row r="47" spans="1:6" x14ac:dyDescent="0.25">
      <c r="A47" t="s">
        <v>37</v>
      </c>
      <c r="B47" t="s">
        <v>40</v>
      </c>
      <c r="C47" s="11" t="s">
        <v>18</v>
      </c>
      <c r="D47" s="13">
        <v>99054</v>
      </c>
      <c r="E47" s="9">
        <f t="shared" si="0"/>
        <v>89148.6</v>
      </c>
      <c r="F47" s="9">
        <f t="shared" si="5"/>
        <v>108959.40000000001</v>
      </c>
    </row>
    <row r="48" spans="1:6" x14ac:dyDescent="0.25">
      <c r="A48" t="s">
        <v>37</v>
      </c>
      <c r="B48" t="s">
        <v>40</v>
      </c>
      <c r="C48" s="11" t="s">
        <v>19</v>
      </c>
      <c r="D48" s="13">
        <v>77288</v>
      </c>
      <c r="E48" s="9">
        <f t="shared" si="0"/>
        <v>69559.199999999997</v>
      </c>
      <c r="F48" s="9">
        <f t="shared" si="5"/>
        <v>85016.8</v>
      </c>
    </row>
    <row r="49" spans="1:6" x14ac:dyDescent="0.25">
      <c r="A49" t="s">
        <v>37</v>
      </c>
      <c r="B49" t="s">
        <v>40</v>
      </c>
      <c r="C49" s="11" t="s">
        <v>32</v>
      </c>
      <c r="D49" s="13">
        <v>62640</v>
      </c>
      <c r="E49" s="9">
        <f t="shared" si="0"/>
        <v>56376</v>
      </c>
      <c r="F49" s="9">
        <f t="shared" si="5"/>
        <v>68904</v>
      </c>
    </row>
    <row r="50" spans="1:6" x14ac:dyDescent="0.25">
      <c r="A50" t="s">
        <v>37</v>
      </c>
      <c r="B50" t="s">
        <v>40</v>
      </c>
      <c r="C50" s="11" t="s">
        <v>21</v>
      </c>
      <c r="D50" s="13">
        <v>52000</v>
      </c>
      <c r="E50" s="9">
        <f t="shared" si="0"/>
        <v>46800</v>
      </c>
      <c r="F50" s="9">
        <f t="shared" si="5"/>
        <v>57200.000000000007</v>
      </c>
    </row>
    <row r="51" spans="1:6" x14ac:dyDescent="0.25">
      <c r="A51" t="s">
        <v>37</v>
      </c>
      <c r="B51" t="s">
        <v>41</v>
      </c>
      <c r="C51" s="11" t="s">
        <v>18</v>
      </c>
      <c r="D51" s="13">
        <v>92485</v>
      </c>
      <c r="E51" s="9">
        <f t="shared" si="0"/>
        <v>83236.5</v>
      </c>
      <c r="F51" s="9">
        <f t="shared" si="5"/>
        <v>101733.50000000001</v>
      </c>
    </row>
    <row r="52" spans="1:6" x14ac:dyDescent="0.25">
      <c r="A52" t="s">
        <v>37</v>
      </c>
      <c r="B52" t="s">
        <v>41</v>
      </c>
      <c r="C52" s="11" t="s">
        <v>19</v>
      </c>
      <c r="D52" s="13">
        <v>81105</v>
      </c>
      <c r="E52" s="9">
        <f t="shared" si="0"/>
        <v>72994.5</v>
      </c>
      <c r="F52" s="9">
        <f t="shared" si="5"/>
        <v>89215.5</v>
      </c>
    </row>
    <row r="53" spans="1:6" x14ac:dyDescent="0.25">
      <c r="A53" t="s">
        <v>37</v>
      </c>
      <c r="B53" t="s">
        <v>41</v>
      </c>
      <c r="C53" s="11" t="s">
        <v>20</v>
      </c>
      <c r="D53" s="13">
        <v>70852</v>
      </c>
      <c r="E53" s="9">
        <f t="shared" si="0"/>
        <v>63766.8</v>
      </c>
      <c r="F53" s="9">
        <f t="shared" si="5"/>
        <v>77937.200000000012</v>
      </c>
    </row>
    <row r="54" spans="1:6" x14ac:dyDescent="0.25">
      <c r="A54" t="s">
        <v>37</v>
      </c>
      <c r="B54" t="s">
        <v>41</v>
      </c>
      <c r="C54" s="11" t="s">
        <v>21</v>
      </c>
      <c r="D54" s="13">
        <v>56032</v>
      </c>
      <c r="E54" s="9">
        <f t="shared" si="0"/>
        <v>50428.800000000003</v>
      </c>
      <c r="F54" s="9">
        <f t="shared" si="5"/>
        <v>61635.200000000004</v>
      </c>
    </row>
    <row r="55" spans="1:6" x14ac:dyDescent="0.25">
      <c r="A55" t="s">
        <v>37</v>
      </c>
      <c r="B55" t="s">
        <v>42</v>
      </c>
      <c r="C55" s="11" t="s">
        <v>18</v>
      </c>
      <c r="D55" s="13">
        <v>106266</v>
      </c>
      <c r="E55" s="9">
        <f t="shared" si="0"/>
        <v>95639.400000000009</v>
      </c>
      <c r="F55" s="9">
        <f t="shared" si="5"/>
        <v>116892.6</v>
      </c>
    </row>
    <row r="56" spans="1:6" x14ac:dyDescent="0.25">
      <c r="A56" t="s">
        <v>37</v>
      </c>
      <c r="B56" t="s">
        <v>42</v>
      </c>
      <c r="C56" s="11" t="s">
        <v>19</v>
      </c>
      <c r="D56" s="13">
        <v>82209</v>
      </c>
      <c r="E56" s="9">
        <f t="shared" si="0"/>
        <v>73988.100000000006</v>
      </c>
      <c r="F56" s="9">
        <f t="shared" si="5"/>
        <v>90429.900000000009</v>
      </c>
    </row>
    <row r="57" spans="1:6" x14ac:dyDescent="0.25">
      <c r="A57" t="s">
        <v>37</v>
      </c>
      <c r="B57" t="s">
        <v>42</v>
      </c>
      <c r="C57" s="11" t="s">
        <v>20</v>
      </c>
      <c r="D57" s="13">
        <v>70373</v>
      </c>
      <c r="E57" s="9">
        <f t="shared" si="0"/>
        <v>63335.700000000004</v>
      </c>
      <c r="F57" s="9">
        <f t="shared" si="5"/>
        <v>77410.3</v>
      </c>
    </row>
    <row r="58" spans="1:6" x14ac:dyDescent="0.25">
      <c r="A58" t="s">
        <v>37</v>
      </c>
      <c r="B58" t="s">
        <v>42</v>
      </c>
      <c r="C58" s="11" t="s">
        <v>21</v>
      </c>
      <c r="D58" s="13">
        <v>56552</v>
      </c>
      <c r="E58" s="9">
        <f t="shared" si="0"/>
        <v>50896.800000000003</v>
      </c>
      <c r="F58" s="9">
        <f t="shared" si="5"/>
        <v>62207.200000000004</v>
      </c>
    </row>
    <row r="59" spans="1:6" x14ac:dyDescent="0.25">
      <c r="A59" t="s">
        <v>38</v>
      </c>
      <c r="B59" t="s">
        <v>43</v>
      </c>
      <c r="C59" s="11" t="s">
        <v>18</v>
      </c>
      <c r="D59" s="12">
        <v>92615</v>
      </c>
      <c r="E59" s="9">
        <f>D59*0.9</f>
        <v>83353.5</v>
      </c>
      <c r="F59" s="9">
        <f t="shared" ref="F59:F86" si="6">D59*1.1</f>
        <v>101876.50000000001</v>
      </c>
    </row>
    <row r="60" spans="1:6" x14ac:dyDescent="0.25">
      <c r="A60" t="s">
        <v>38</v>
      </c>
      <c r="B60" t="s">
        <v>43</v>
      </c>
      <c r="C60" s="11" t="s">
        <v>19</v>
      </c>
      <c r="D60" s="12">
        <v>75998</v>
      </c>
      <c r="E60" s="9">
        <f t="shared" si="0"/>
        <v>68398.2</v>
      </c>
      <c r="F60" s="9">
        <f t="shared" si="6"/>
        <v>83597.8</v>
      </c>
    </row>
    <row r="61" spans="1:6" x14ac:dyDescent="0.25">
      <c r="A61" t="s">
        <v>38</v>
      </c>
      <c r="B61" t="s">
        <v>43</v>
      </c>
      <c r="C61" s="11" t="s">
        <v>20</v>
      </c>
      <c r="D61" s="12">
        <v>68750</v>
      </c>
      <c r="E61" s="9">
        <f t="shared" si="0"/>
        <v>61875</v>
      </c>
      <c r="F61" s="9">
        <f t="shared" si="6"/>
        <v>75625</v>
      </c>
    </row>
    <row r="62" spans="1:6" x14ac:dyDescent="0.25">
      <c r="A62" t="s">
        <v>38</v>
      </c>
      <c r="B62" t="s">
        <v>43</v>
      </c>
      <c r="C62" s="11" t="s">
        <v>21</v>
      </c>
      <c r="D62" s="12">
        <v>52737</v>
      </c>
      <c r="E62" s="9">
        <f t="shared" si="0"/>
        <v>47463.3</v>
      </c>
      <c r="F62" s="9">
        <f t="shared" si="6"/>
        <v>58010.700000000004</v>
      </c>
    </row>
    <row r="63" spans="1:6" x14ac:dyDescent="0.25">
      <c r="A63" t="s">
        <v>38</v>
      </c>
      <c r="B63" t="s">
        <v>44</v>
      </c>
      <c r="C63" s="11" t="s">
        <v>18</v>
      </c>
      <c r="D63" s="12">
        <v>93101</v>
      </c>
      <c r="E63" s="9">
        <f t="shared" si="0"/>
        <v>83790.900000000009</v>
      </c>
      <c r="F63" s="9">
        <f t="shared" si="6"/>
        <v>102411.1</v>
      </c>
    </row>
    <row r="64" spans="1:6" x14ac:dyDescent="0.25">
      <c r="A64" t="s">
        <v>38</v>
      </c>
      <c r="B64" t="s">
        <v>44</v>
      </c>
      <c r="C64" s="11" t="s">
        <v>19</v>
      </c>
      <c r="D64" s="12">
        <v>78679</v>
      </c>
      <c r="E64" s="9">
        <f t="shared" si="0"/>
        <v>70811.100000000006</v>
      </c>
      <c r="F64" s="9">
        <f t="shared" si="6"/>
        <v>86546.900000000009</v>
      </c>
    </row>
    <row r="65" spans="1:6" x14ac:dyDescent="0.25">
      <c r="A65" t="s">
        <v>38</v>
      </c>
      <c r="B65" t="s">
        <v>44</v>
      </c>
      <c r="C65" s="11" t="s">
        <v>20</v>
      </c>
      <c r="D65" s="12">
        <v>69000</v>
      </c>
      <c r="E65" s="9">
        <f t="shared" si="0"/>
        <v>62100</v>
      </c>
      <c r="F65" s="9">
        <f t="shared" si="6"/>
        <v>75900</v>
      </c>
    </row>
    <row r="66" spans="1:6" x14ac:dyDescent="0.25">
      <c r="A66" t="s">
        <v>38</v>
      </c>
      <c r="B66" t="s">
        <v>44</v>
      </c>
      <c r="C66" s="11" t="s">
        <v>21</v>
      </c>
      <c r="D66" s="12">
        <v>54202</v>
      </c>
      <c r="E66" s="9">
        <f t="shared" si="0"/>
        <v>48781.8</v>
      </c>
      <c r="F66" s="9">
        <f t="shared" si="6"/>
        <v>59622.200000000004</v>
      </c>
    </row>
    <row r="67" spans="1:6" x14ac:dyDescent="0.25">
      <c r="A67" t="s">
        <v>38</v>
      </c>
      <c r="B67" t="s">
        <v>45</v>
      </c>
      <c r="C67" s="11" t="s">
        <v>18</v>
      </c>
      <c r="D67" s="12">
        <v>91086</v>
      </c>
      <c r="E67" s="9">
        <f t="shared" si="0"/>
        <v>81977.400000000009</v>
      </c>
      <c r="F67" s="9">
        <f t="shared" si="6"/>
        <v>100194.6</v>
      </c>
    </row>
    <row r="68" spans="1:6" x14ac:dyDescent="0.25">
      <c r="A68" t="s">
        <v>38</v>
      </c>
      <c r="B68" t="s">
        <v>45</v>
      </c>
      <c r="C68" s="11" t="s">
        <v>19</v>
      </c>
      <c r="D68" s="12">
        <v>73352</v>
      </c>
      <c r="E68" s="9">
        <f t="shared" si="0"/>
        <v>66016.800000000003</v>
      </c>
      <c r="F68" s="9">
        <f t="shared" si="6"/>
        <v>80687.200000000012</v>
      </c>
    </row>
    <row r="69" spans="1:6" x14ac:dyDescent="0.25">
      <c r="A69" t="s">
        <v>38</v>
      </c>
      <c r="B69" t="s">
        <v>45</v>
      </c>
      <c r="C69" s="11" t="s">
        <v>20</v>
      </c>
      <c r="D69" s="12">
        <v>63000</v>
      </c>
      <c r="E69" s="9">
        <f t="shared" si="0"/>
        <v>56700</v>
      </c>
      <c r="F69" s="9">
        <f t="shared" si="6"/>
        <v>69300</v>
      </c>
    </row>
    <row r="70" spans="1:6" x14ac:dyDescent="0.25">
      <c r="A70" t="s">
        <v>38</v>
      </c>
      <c r="B70" t="s">
        <v>45</v>
      </c>
      <c r="C70" s="11" t="s">
        <v>21</v>
      </c>
      <c r="D70" s="12">
        <v>51000</v>
      </c>
      <c r="E70" s="9">
        <f t="shared" si="0"/>
        <v>45900</v>
      </c>
      <c r="F70" s="9">
        <f t="shared" si="6"/>
        <v>56100.000000000007</v>
      </c>
    </row>
    <row r="71" spans="1:6" x14ac:dyDescent="0.25">
      <c r="A71" t="s">
        <v>38</v>
      </c>
      <c r="B71" t="s">
        <v>46</v>
      </c>
      <c r="C71" s="11" t="s">
        <v>18</v>
      </c>
      <c r="D71" s="12">
        <v>91721</v>
      </c>
      <c r="E71" s="9">
        <f t="shared" si="0"/>
        <v>82548.900000000009</v>
      </c>
      <c r="F71" s="9">
        <f t="shared" si="6"/>
        <v>100893.1</v>
      </c>
    </row>
    <row r="72" spans="1:6" x14ac:dyDescent="0.25">
      <c r="A72" t="s">
        <v>38</v>
      </c>
      <c r="B72" t="s">
        <v>46</v>
      </c>
      <c r="C72" s="11" t="s">
        <v>19</v>
      </c>
      <c r="D72" s="12">
        <v>74207</v>
      </c>
      <c r="E72" s="9">
        <f t="shared" si="0"/>
        <v>66786.3</v>
      </c>
      <c r="F72" s="9">
        <f t="shared" si="6"/>
        <v>81627.700000000012</v>
      </c>
    </row>
    <row r="73" spans="1:6" x14ac:dyDescent="0.25">
      <c r="A73" t="s">
        <v>38</v>
      </c>
      <c r="B73" t="s">
        <v>46</v>
      </c>
      <c r="C73" s="11" t="s">
        <v>20</v>
      </c>
      <c r="D73" s="12">
        <v>63000</v>
      </c>
      <c r="E73" s="9">
        <f t="shared" si="0"/>
        <v>56700</v>
      </c>
      <c r="F73" s="9">
        <f t="shared" si="6"/>
        <v>69300</v>
      </c>
    </row>
    <row r="74" spans="1:6" x14ac:dyDescent="0.25">
      <c r="A74" t="s">
        <v>38</v>
      </c>
      <c r="B74" t="s">
        <v>46</v>
      </c>
      <c r="C74" s="11" t="s">
        <v>21</v>
      </c>
      <c r="D74" s="12">
        <v>52559</v>
      </c>
      <c r="E74" s="9">
        <f t="shared" si="0"/>
        <v>47303.1</v>
      </c>
      <c r="F74" s="9">
        <f t="shared" si="6"/>
        <v>57814.9</v>
      </c>
    </row>
    <row r="75" spans="1:6" x14ac:dyDescent="0.25">
      <c r="A75" t="s">
        <v>38</v>
      </c>
      <c r="B75" t="s">
        <v>47</v>
      </c>
      <c r="C75" s="11" t="s">
        <v>18</v>
      </c>
      <c r="D75" s="12">
        <v>89131</v>
      </c>
      <c r="E75" s="9">
        <f t="shared" si="0"/>
        <v>80217.900000000009</v>
      </c>
      <c r="F75" s="9">
        <f t="shared" si="6"/>
        <v>98044.1</v>
      </c>
    </row>
    <row r="76" spans="1:6" x14ac:dyDescent="0.25">
      <c r="A76" t="s">
        <v>38</v>
      </c>
      <c r="B76" t="s">
        <v>47</v>
      </c>
      <c r="C76" s="11" t="s">
        <v>19</v>
      </c>
      <c r="D76" s="12">
        <v>73292</v>
      </c>
      <c r="E76" s="9">
        <f t="shared" ref="E76:E110" si="7">D76*0.9</f>
        <v>65962.8</v>
      </c>
      <c r="F76" s="9">
        <f t="shared" si="6"/>
        <v>80621.200000000012</v>
      </c>
    </row>
    <row r="77" spans="1:6" x14ac:dyDescent="0.25">
      <c r="A77" t="s">
        <v>38</v>
      </c>
      <c r="B77" t="s">
        <v>47</v>
      </c>
      <c r="C77" s="11" t="s">
        <v>20</v>
      </c>
      <c r="D77" s="12">
        <v>60000</v>
      </c>
      <c r="E77" s="9">
        <f t="shared" si="7"/>
        <v>54000</v>
      </c>
      <c r="F77" s="9">
        <f t="shared" si="6"/>
        <v>66000</v>
      </c>
    </row>
    <row r="78" spans="1:6" x14ac:dyDescent="0.25">
      <c r="A78" t="s">
        <v>38</v>
      </c>
      <c r="B78" t="s">
        <v>47</v>
      </c>
      <c r="C78" s="11" t="s">
        <v>21</v>
      </c>
      <c r="D78" s="12">
        <v>52201</v>
      </c>
      <c r="E78" s="9">
        <f t="shared" si="7"/>
        <v>46980.9</v>
      </c>
      <c r="F78" s="9">
        <f t="shared" si="6"/>
        <v>57421.100000000006</v>
      </c>
    </row>
    <row r="79" spans="1:6" x14ac:dyDescent="0.25">
      <c r="A79" t="s">
        <v>38</v>
      </c>
      <c r="B79" t="s">
        <v>48</v>
      </c>
      <c r="C79" s="11" t="s">
        <v>18</v>
      </c>
      <c r="D79" s="12">
        <v>108240</v>
      </c>
      <c r="E79" s="9">
        <f t="shared" si="7"/>
        <v>97416</v>
      </c>
      <c r="F79" s="9">
        <f t="shared" si="6"/>
        <v>119064.00000000001</v>
      </c>
    </row>
    <row r="80" spans="1:6" x14ac:dyDescent="0.25">
      <c r="A80" t="s">
        <v>38</v>
      </c>
      <c r="B80" t="s">
        <v>48</v>
      </c>
      <c r="C80" s="11" t="s">
        <v>19</v>
      </c>
      <c r="D80" s="12">
        <v>86173</v>
      </c>
      <c r="E80" s="9">
        <f t="shared" si="7"/>
        <v>77555.7</v>
      </c>
      <c r="F80" s="9">
        <f t="shared" si="6"/>
        <v>94790.3</v>
      </c>
    </row>
    <row r="81" spans="1:6" x14ac:dyDescent="0.25">
      <c r="A81" t="s">
        <v>38</v>
      </c>
      <c r="B81" t="s">
        <v>48</v>
      </c>
      <c r="C81" s="11" t="s">
        <v>20</v>
      </c>
      <c r="D81" s="12">
        <v>69700</v>
      </c>
      <c r="E81" s="9">
        <f t="shared" si="7"/>
        <v>62730</v>
      </c>
      <c r="F81" s="9">
        <f t="shared" si="6"/>
        <v>76670</v>
      </c>
    </row>
    <row r="82" spans="1:6" x14ac:dyDescent="0.25">
      <c r="A82" t="s">
        <v>38</v>
      </c>
      <c r="B82" t="s">
        <v>48</v>
      </c>
      <c r="C82" s="11" t="s">
        <v>21</v>
      </c>
      <c r="D82" s="12">
        <v>58715</v>
      </c>
      <c r="E82" s="9">
        <f t="shared" si="7"/>
        <v>52843.5</v>
      </c>
      <c r="F82" s="9">
        <f t="shared" si="6"/>
        <v>64586.500000000007</v>
      </c>
    </row>
    <row r="83" spans="1:6" x14ac:dyDescent="0.25">
      <c r="A83" t="s">
        <v>38</v>
      </c>
      <c r="B83" t="s">
        <v>49</v>
      </c>
      <c r="C83" s="11" t="s">
        <v>18</v>
      </c>
      <c r="D83" s="12">
        <v>108677</v>
      </c>
      <c r="E83" s="9">
        <f t="shared" si="7"/>
        <v>97809.3</v>
      </c>
      <c r="F83" s="9">
        <f t="shared" si="6"/>
        <v>119544.70000000001</v>
      </c>
    </row>
    <row r="84" spans="1:6" x14ac:dyDescent="0.25">
      <c r="A84" t="s">
        <v>38</v>
      </c>
      <c r="B84" t="s">
        <v>49</v>
      </c>
      <c r="C84" s="11" t="s">
        <v>19</v>
      </c>
      <c r="D84" s="12">
        <v>84033</v>
      </c>
      <c r="E84" s="9">
        <f t="shared" si="7"/>
        <v>75629.7</v>
      </c>
      <c r="F84" s="9">
        <f t="shared" si="6"/>
        <v>92436.3</v>
      </c>
    </row>
    <row r="85" spans="1:6" x14ac:dyDescent="0.25">
      <c r="A85" t="s">
        <v>38</v>
      </c>
      <c r="B85" t="s">
        <v>49</v>
      </c>
      <c r="C85" s="11" t="s">
        <v>20</v>
      </c>
      <c r="D85" s="12">
        <v>66550</v>
      </c>
      <c r="E85" s="9">
        <f t="shared" si="7"/>
        <v>59895</v>
      </c>
      <c r="F85" s="9">
        <f t="shared" si="6"/>
        <v>73205</v>
      </c>
    </row>
    <row r="86" spans="1:6" x14ac:dyDescent="0.25">
      <c r="A86" t="s">
        <v>38</v>
      </c>
      <c r="B86" t="s">
        <v>49</v>
      </c>
      <c r="C86" s="11" t="s">
        <v>21</v>
      </c>
      <c r="D86" s="12">
        <v>55000</v>
      </c>
      <c r="E86" s="9">
        <f t="shared" si="7"/>
        <v>49500</v>
      </c>
      <c r="F86" s="9">
        <f t="shared" si="6"/>
        <v>60500.000000000007</v>
      </c>
    </row>
    <row r="87" spans="1:6" x14ac:dyDescent="0.25">
      <c r="A87" t="s">
        <v>50</v>
      </c>
      <c r="B87" t="s">
        <v>51</v>
      </c>
      <c r="C87" t="s">
        <v>18</v>
      </c>
      <c r="D87" s="9">
        <v>112181</v>
      </c>
      <c r="E87" s="9">
        <f t="shared" si="7"/>
        <v>100962.90000000001</v>
      </c>
      <c r="F87" s="9">
        <f t="shared" ref="F87:F110" si="8">D87*1.1</f>
        <v>123399.1</v>
      </c>
    </row>
    <row r="88" spans="1:6" x14ac:dyDescent="0.25">
      <c r="A88" t="s">
        <v>50</v>
      </c>
      <c r="B88" t="s">
        <v>51</v>
      </c>
      <c r="C88" t="s">
        <v>19</v>
      </c>
      <c r="D88" s="9">
        <v>84867</v>
      </c>
      <c r="E88" s="9">
        <f t="shared" si="7"/>
        <v>76380.3</v>
      </c>
      <c r="F88" s="9">
        <f t="shared" si="8"/>
        <v>93353.700000000012</v>
      </c>
    </row>
    <row r="89" spans="1:6" x14ac:dyDescent="0.25">
      <c r="A89" t="s">
        <v>50</v>
      </c>
      <c r="B89" t="s">
        <v>51</v>
      </c>
      <c r="C89" t="s">
        <v>20</v>
      </c>
      <c r="D89" s="9">
        <v>73893</v>
      </c>
      <c r="E89" s="9">
        <f t="shared" si="7"/>
        <v>66503.7</v>
      </c>
      <c r="F89" s="9">
        <f t="shared" si="8"/>
        <v>81282.3</v>
      </c>
    </row>
    <row r="90" spans="1:6" x14ac:dyDescent="0.25">
      <c r="A90" t="s">
        <v>50</v>
      </c>
      <c r="B90" t="s">
        <v>51</v>
      </c>
      <c r="C90" t="s">
        <v>21</v>
      </c>
      <c r="D90" s="9">
        <v>61717</v>
      </c>
      <c r="E90" s="9">
        <f t="shared" si="7"/>
        <v>55545.3</v>
      </c>
      <c r="F90" s="9">
        <f t="shared" si="8"/>
        <v>67888.700000000012</v>
      </c>
    </row>
    <row r="91" spans="1:6" x14ac:dyDescent="0.25">
      <c r="A91" t="s">
        <v>50</v>
      </c>
      <c r="B91" t="s">
        <v>52</v>
      </c>
      <c r="C91" t="s">
        <v>18</v>
      </c>
      <c r="D91" s="9">
        <v>120496</v>
      </c>
      <c r="E91" s="9">
        <f t="shared" si="7"/>
        <v>108446.40000000001</v>
      </c>
      <c r="F91" s="9">
        <f t="shared" si="8"/>
        <v>132545.60000000001</v>
      </c>
    </row>
    <row r="92" spans="1:6" x14ac:dyDescent="0.25">
      <c r="A92" t="s">
        <v>50</v>
      </c>
      <c r="B92" t="s">
        <v>52</v>
      </c>
      <c r="C92" t="s">
        <v>19</v>
      </c>
      <c r="D92" s="9">
        <v>94410</v>
      </c>
      <c r="E92" s="9">
        <f t="shared" si="7"/>
        <v>84969</v>
      </c>
      <c r="F92" s="9">
        <f t="shared" si="8"/>
        <v>103851.00000000001</v>
      </c>
    </row>
    <row r="93" spans="1:6" x14ac:dyDescent="0.25">
      <c r="A93" t="s">
        <v>50</v>
      </c>
      <c r="B93" t="s">
        <v>52</v>
      </c>
      <c r="C93" t="s">
        <v>20</v>
      </c>
      <c r="D93" s="9">
        <v>75340</v>
      </c>
      <c r="E93" s="9">
        <f t="shared" si="7"/>
        <v>67806</v>
      </c>
      <c r="F93" s="9">
        <f t="shared" si="8"/>
        <v>82874</v>
      </c>
    </row>
    <row r="94" spans="1:6" x14ac:dyDescent="0.25">
      <c r="A94" t="s">
        <v>50</v>
      </c>
      <c r="B94" t="s">
        <v>52</v>
      </c>
      <c r="C94" t="s">
        <v>21</v>
      </c>
      <c r="D94" s="9">
        <v>63118</v>
      </c>
      <c r="E94" s="9">
        <f t="shared" si="7"/>
        <v>56806.200000000004</v>
      </c>
      <c r="F94" s="9">
        <f t="shared" si="8"/>
        <v>69429.8</v>
      </c>
    </row>
    <row r="95" spans="1:6" x14ac:dyDescent="0.25">
      <c r="A95" t="s">
        <v>50</v>
      </c>
      <c r="B95" t="s">
        <v>53</v>
      </c>
      <c r="C95" t="s">
        <v>18</v>
      </c>
      <c r="D95" s="9">
        <v>109629</v>
      </c>
      <c r="E95" s="9">
        <f t="shared" si="7"/>
        <v>98666.1</v>
      </c>
      <c r="F95" s="9">
        <f t="shared" si="8"/>
        <v>120591.90000000001</v>
      </c>
    </row>
    <row r="96" spans="1:6" x14ac:dyDescent="0.25">
      <c r="A96" t="s">
        <v>50</v>
      </c>
      <c r="B96" t="s">
        <v>53</v>
      </c>
      <c r="C96" t="s">
        <v>19</v>
      </c>
      <c r="D96" s="9">
        <v>92058</v>
      </c>
      <c r="E96" s="9">
        <f t="shared" si="7"/>
        <v>82852.2</v>
      </c>
      <c r="F96" s="9">
        <f t="shared" si="8"/>
        <v>101263.8</v>
      </c>
    </row>
    <row r="97" spans="1:6" x14ac:dyDescent="0.25">
      <c r="A97" t="s">
        <v>50</v>
      </c>
      <c r="B97" t="s">
        <v>53</v>
      </c>
      <c r="C97" t="s">
        <v>20</v>
      </c>
      <c r="D97" s="9">
        <v>76870</v>
      </c>
      <c r="E97" s="9">
        <f t="shared" si="7"/>
        <v>69183</v>
      </c>
      <c r="F97" s="9">
        <f t="shared" si="8"/>
        <v>84557</v>
      </c>
    </row>
    <row r="98" spans="1:6" x14ac:dyDescent="0.25">
      <c r="A98" t="s">
        <v>50</v>
      </c>
      <c r="B98" t="s">
        <v>53</v>
      </c>
      <c r="C98" t="s">
        <v>21</v>
      </c>
      <c r="D98" s="9">
        <v>62139</v>
      </c>
      <c r="E98" s="9">
        <f t="shared" si="7"/>
        <v>55925.1</v>
      </c>
      <c r="F98" s="9">
        <f t="shared" si="8"/>
        <v>68352.900000000009</v>
      </c>
    </row>
    <row r="99" spans="1:6" x14ac:dyDescent="0.25">
      <c r="A99" t="s">
        <v>50</v>
      </c>
      <c r="B99" t="s">
        <v>54</v>
      </c>
      <c r="C99" t="s">
        <v>18</v>
      </c>
      <c r="D99" s="9">
        <v>96473</v>
      </c>
      <c r="E99" s="9">
        <f t="shared" si="7"/>
        <v>86825.7</v>
      </c>
      <c r="F99" s="9">
        <f t="shared" si="8"/>
        <v>106120.3</v>
      </c>
    </row>
    <row r="100" spans="1:6" x14ac:dyDescent="0.25">
      <c r="A100" t="s">
        <v>50</v>
      </c>
      <c r="B100" t="s">
        <v>54</v>
      </c>
      <c r="C100" t="s">
        <v>19</v>
      </c>
      <c r="D100" s="9">
        <v>84909</v>
      </c>
      <c r="E100" s="9">
        <f t="shared" si="7"/>
        <v>76418.100000000006</v>
      </c>
      <c r="F100" s="9">
        <f t="shared" si="8"/>
        <v>93399.900000000009</v>
      </c>
    </row>
    <row r="101" spans="1:6" x14ac:dyDescent="0.25">
      <c r="A101" t="s">
        <v>50</v>
      </c>
      <c r="B101" t="s">
        <v>54</v>
      </c>
      <c r="C101" t="s">
        <v>20</v>
      </c>
      <c r="D101" s="9">
        <v>71294</v>
      </c>
      <c r="E101" s="9">
        <f t="shared" si="7"/>
        <v>64164.6</v>
      </c>
      <c r="F101" s="9">
        <f t="shared" si="8"/>
        <v>78423.400000000009</v>
      </c>
    </row>
    <row r="102" spans="1:6" x14ac:dyDescent="0.25">
      <c r="A102" t="s">
        <v>50</v>
      </c>
      <c r="B102" t="s">
        <v>54</v>
      </c>
      <c r="C102" t="s">
        <v>21</v>
      </c>
      <c r="D102" s="9">
        <v>64154</v>
      </c>
      <c r="E102" s="9">
        <f t="shared" si="7"/>
        <v>57738.6</v>
      </c>
      <c r="F102" s="9">
        <f t="shared" si="8"/>
        <v>70569.400000000009</v>
      </c>
    </row>
    <row r="103" spans="1:6" x14ac:dyDescent="0.25">
      <c r="A103" t="s">
        <v>50</v>
      </c>
      <c r="B103" t="s">
        <v>55</v>
      </c>
      <c r="C103" t="s">
        <v>18</v>
      </c>
      <c r="D103" s="9">
        <v>109629</v>
      </c>
      <c r="E103" s="9">
        <f t="shared" si="7"/>
        <v>98666.1</v>
      </c>
      <c r="F103" s="9">
        <f t="shared" si="8"/>
        <v>120591.90000000001</v>
      </c>
    </row>
    <row r="104" spans="1:6" x14ac:dyDescent="0.25">
      <c r="A104" t="s">
        <v>50</v>
      </c>
      <c r="B104" t="s">
        <v>55</v>
      </c>
      <c r="C104" t="s">
        <v>19</v>
      </c>
      <c r="D104" s="9">
        <v>92058</v>
      </c>
      <c r="E104" s="9">
        <f t="shared" si="7"/>
        <v>82852.2</v>
      </c>
      <c r="F104" s="9">
        <f t="shared" si="8"/>
        <v>101263.8</v>
      </c>
    </row>
    <row r="105" spans="1:6" x14ac:dyDescent="0.25">
      <c r="A105" t="s">
        <v>50</v>
      </c>
      <c r="B105" t="s">
        <v>55</v>
      </c>
      <c r="C105" t="s">
        <v>20</v>
      </c>
      <c r="D105" s="9">
        <v>76870</v>
      </c>
      <c r="E105" s="9">
        <f t="shared" si="7"/>
        <v>69183</v>
      </c>
      <c r="F105" s="9">
        <f t="shared" si="8"/>
        <v>84557</v>
      </c>
    </row>
    <row r="106" spans="1:6" x14ac:dyDescent="0.25">
      <c r="A106" t="s">
        <v>50</v>
      </c>
      <c r="B106" t="s">
        <v>55</v>
      </c>
      <c r="C106" t="s">
        <v>21</v>
      </c>
      <c r="D106" s="9">
        <v>62139</v>
      </c>
      <c r="E106" s="9">
        <f t="shared" si="7"/>
        <v>55925.1</v>
      </c>
      <c r="F106" s="9">
        <f t="shared" si="8"/>
        <v>68352.900000000009</v>
      </c>
    </row>
    <row r="107" spans="1:6" x14ac:dyDescent="0.25">
      <c r="A107" t="s">
        <v>50</v>
      </c>
      <c r="B107" t="s">
        <v>56</v>
      </c>
      <c r="C107" t="s">
        <v>18</v>
      </c>
      <c r="D107" s="9">
        <v>118454</v>
      </c>
      <c r="E107" s="9">
        <f t="shared" si="7"/>
        <v>106608.6</v>
      </c>
      <c r="F107" s="9">
        <f t="shared" si="8"/>
        <v>130299.40000000001</v>
      </c>
    </row>
    <row r="108" spans="1:6" x14ac:dyDescent="0.25">
      <c r="A108" t="s">
        <v>50</v>
      </c>
      <c r="B108" t="s">
        <v>56</v>
      </c>
      <c r="C108" t="s">
        <v>19</v>
      </c>
      <c r="D108" s="9">
        <v>95582</v>
      </c>
      <c r="E108" s="9">
        <f t="shared" si="7"/>
        <v>86023.8</v>
      </c>
      <c r="F108" s="9">
        <f t="shared" si="8"/>
        <v>105140.20000000001</v>
      </c>
    </row>
    <row r="109" spans="1:6" x14ac:dyDescent="0.25">
      <c r="A109" t="s">
        <v>50</v>
      </c>
      <c r="B109" t="s">
        <v>56</v>
      </c>
      <c r="C109" t="s">
        <v>20</v>
      </c>
      <c r="D109" s="9">
        <v>81332</v>
      </c>
      <c r="E109" s="9">
        <f t="shared" si="7"/>
        <v>73198.8</v>
      </c>
      <c r="F109" s="9">
        <f t="shared" si="8"/>
        <v>89465.200000000012</v>
      </c>
    </row>
    <row r="110" spans="1:6" x14ac:dyDescent="0.25">
      <c r="A110" t="s">
        <v>50</v>
      </c>
      <c r="B110" t="s">
        <v>56</v>
      </c>
      <c r="C110" t="s">
        <v>21</v>
      </c>
      <c r="D110" s="9">
        <v>68592</v>
      </c>
      <c r="E110" s="9">
        <f t="shared" si="7"/>
        <v>61732.800000000003</v>
      </c>
      <c r="F110" s="9">
        <f t="shared" si="8"/>
        <v>75451.200000000012</v>
      </c>
    </row>
    <row r="111" spans="1:6" x14ac:dyDescent="0.25">
      <c r="A111" t="s">
        <v>57</v>
      </c>
      <c r="B111" t="s">
        <v>58</v>
      </c>
      <c r="C111" t="s">
        <v>18</v>
      </c>
      <c r="D111" s="9">
        <v>94440</v>
      </c>
      <c r="E111" s="9">
        <f>D111*0.9</f>
        <v>84996</v>
      </c>
      <c r="F111" s="9">
        <f>D111*1.1</f>
        <v>103884.00000000001</v>
      </c>
    </row>
    <row r="112" spans="1:6" x14ac:dyDescent="0.25">
      <c r="A112" t="s">
        <v>57</v>
      </c>
      <c r="B112" t="s">
        <v>58</v>
      </c>
      <c r="C112" t="s">
        <v>19</v>
      </c>
      <c r="D112" s="9">
        <v>79955</v>
      </c>
      <c r="E112" s="9">
        <f t="shared" ref="E112:E114" si="9">D112*0.9</f>
        <v>71959.5</v>
      </c>
      <c r="F112" s="9">
        <f t="shared" ref="F112:F114" si="10">D112*1.1</f>
        <v>87950.5</v>
      </c>
    </row>
    <row r="113" spans="1:6" x14ac:dyDescent="0.25">
      <c r="A113" t="s">
        <v>57</v>
      </c>
      <c r="B113" t="s">
        <v>58</v>
      </c>
      <c r="C113" t="s">
        <v>20</v>
      </c>
      <c r="D113" s="9">
        <v>63864</v>
      </c>
      <c r="E113" s="9">
        <f t="shared" si="9"/>
        <v>57477.599999999999</v>
      </c>
      <c r="F113" s="9">
        <f t="shared" si="10"/>
        <v>70250.400000000009</v>
      </c>
    </row>
    <row r="114" spans="1:6" x14ac:dyDescent="0.25">
      <c r="A114" t="s">
        <v>57</v>
      </c>
      <c r="B114" t="s">
        <v>58</v>
      </c>
      <c r="C114" t="s">
        <v>21</v>
      </c>
      <c r="D114" s="9">
        <v>53320</v>
      </c>
      <c r="E114" s="9">
        <f t="shared" si="9"/>
        <v>47988</v>
      </c>
      <c r="F114" s="9">
        <f t="shared" si="10"/>
        <v>58652.000000000007</v>
      </c>
    </row>
    <row r="115" spans="1:6" x14ac:dyDescent="0.25">
      <c r="A115" t="s">
        <v>57</v>
      </c>
      <c r="B115" t="s">
        <v>59</v>
      </c>
      <c r="C115" t="s">
        <v>18</v>
      </c>
      <c r="D115" s="9">
        <v>95770</v>
      </c>
      <c r="E115" s="9">
        <f t="shared" ref="E115:E118" si="11">D115*0.9</f>
        <v>86193</v>
      </c>
      <c r="F115" s="9">
        <f t="shared" ref="F115:F118" si="12">D115*1.1</f>
        <v>105347.00000000001</v>
      </c>
    </row>
    <row r="116" spans="1:6" x14ac:dyDescent="0.25">
      <c r="A116" t="s">
        <v>57</v>
      </c>
      <c r="B116" t="s">
        <v>59</v>
      </c>
      <c r="C116" t="s">
        <v>19</v>
      </c>
      <c r="D116" s="9">
        <v>77513</v>
      </c>
      <c r="E116" s="9">
        <f t="shared" si="11"/>
        <v>69761.7</v>
      </c>
      <c r="F116" s="9">
        <f t="shared" si="12"/>
        <v>85264.3</v>
      </c>
    </row>
    <row r="117" spans="1:6" x14ac:dyDescent="0.25">
      <c r="A117" t="s">
        <v>57</v>
      </c>
      <c r="B117" t="s">
        <v>59</v>
      </c>
      <c r="C117" t="s">
        <v>20</v>
      </c>
      <c r="D117" s="9">
        <v>65961</v>
      </c>
      <c r="E117" s="9">
        <f t="shared" si="11"/>
        <v>59364.9</v>
      </c>
      <c r="F117" s="9">
        <f t="shared" si="12"/>
        <v>72557.100000000006</v>
      </c>
    </row>
    <row r="118" spans="1:6" x14ac:dyDescent="0.25">
      <c r="A118" t="s">
        <v>57</v>
      </c>
      <c r="B118" t="s">
        <v>59</v>
      </c>
      <c r="C118" t="s">
        <v>21</v>
      </c>
      <c r="D118" s="9">
        <v>50217</v>
      </c>
      <c r="E118" s="9">
        <f t="shared" si="11"/>
        <v>45195.3</v>
      </c>
      <c r="F118" s="9">
        <f t="shared" si="12"/>
        <v>55238.700000000004</v>
      </c>
    </row>
    <row r="119" spans="1:6" x14ac:dyDescent="0.25">
      <c r="A119" t="s">
        <v>57</v>
      </c>
      <c r="B119" t="s">
        <v>60</v>
      </c>
      <c r="C119" t="s">
        <v>18</v>
      </c>
      <c r="D119" s="9">
        <v>98716</v>
      </c>
      <c r="E119" s="9">
        <f t="shared" ref="E119:E122" si="13">D119*0.9</f>
        <v>88844.400000000009</v>
      </c>
      <c r="F119" s="9">
        <f t="shared" ref="F119:F122" si="14">D119*1.1</f>
        <v>108587.6</v>
      </c>
    </row>
    <row r="120" spans="1:6" x14ac:dyDescent="0.25">
      <c r="A120" t="s">
        <v>57</v>
      </c>
      <c r="B120" t="s">
        <v>60</v>
      </c>
      <c r="C120" t="s">
        <v>19</v>
      </c>
      <c r="D120" s="9">
        <v>75365</v>
      </c>
      <c r="E120" s="9">
        <f t="shared" si="13"/>
        <v>67828.5</v>
      </c>
      <c r="F120" s="9">
        <f t="shared" si="14"/>
        <v>82901.5</v>
      </c>
    </row>
    <row r="121" spans="1:6" x14ac:dyDescent="0.25">
      <c r="A121" t="s">
        <v>57</v>
      </c>
      <c r="B121" t="s">
        <v>60</v>
      </c>
      <c r="C121" t="s">
        <v>20</v>
      </c>
      <c r="D121" s="9">
        <v>66296</v>
      </c>
      <c r="E121" s="9">
        <f t="shared" si="13"/>
        <v>59666.400000000001</v>
      </c>
      <c r="F121" s="9">
        <f t="shared" si="14"/>
        <v>72925.600000000006</v>
      </c>
    </row>
    <row r="122" spans="1:6" x14ac:dyDescent="0.25">
      <c r="A122" t="s">
        <v>57</v>
      </c>
      <c r="B122" t="s">
        <v>60</v>
      </c>
      <c r="C122" t="s">
        <v>21</v>
      </c>
      <c r="D122" s="9">
        <v>50217</v>
      </c>
      <c r="E122" s="9">
        <f t="shared" si="13"/>
        <v>45195.3</v>
      </c>
      <c r="F122" s="9">
        <f t="shared" si="14"/>
        <v>55238.700000000004</v>
      </c>
    </row>
    <row r="123" spans="1:6" x14ac:dyDescent="0.25">
      <c r="A123" t="s">
        <v>57</v>
      </c>
      <c r="B123" t="s">
        <v>61</v>
      </c>
      <c r="C123" t="s">
        <v>18</v>
      </c>
      <c r="D123" s="9">
        <v>110395</v>
      </c>
      <c r="E123" s="9">
        <f t="shared" ref="E123:E126" si="15">D123*0.9</f>
        <v>99355.5</v>
      </c>
      <c r="F123" s="9">
        <f t="shared" ref="F123:F126" si="16">D123*1.1</f>
        <v>121434.50000000001</v>
      </c>
    </row>
    <row r="124" spans="1:6" x14ac:dyDescent="0.25">
      <c r="A124" t="s">
        <v>57</v>
      </c>
      <c r="B124" t="s">
        <v>61</v>
      </c>
      <c r="C124" t="s">
        <v>19</v>
      </c>
      <c r="D124" s="9">
        <v>82979</v>
      </c>
      <c r="E124" s="9">
        <f t="shared" si="15"/>
        <v>74681.100000000006</v>
      </c>
      <c r="F124" s="9">
        <f t="shared" si="16"/>
        <v>91276.900000000009</v>
      </c>
    </row>
    <row r="125" spans="1:6" x14ac:dyDescent="0.25">
      <c r="A125" t="s">
        <v>57</v>
      </c>
      <c r="B125" t="s">
        <v>61</v>
      </c>
      <c r="C125" t="s">
        <v>32</v>
      </c>
      <c r="D125" s="9">
        <v>72675</v>
      </c>
      <c r="E125" s="9">
        <f t="shared" si="15"/>
        <v>65407.5</v>
      </c>
      <c r="F125" s="9">
        <f t="shared" si="16"/>
        <v>79942.5</v>
      </c>
    </row>
    <row r="126" spans="1:6" x14ac:dyDescent="0.25">
      <c r="A126" t="s">
        <v>57</v>
      </c>
      <c r="B126" t="s">
        <v>61</v>
      </c>
      <c r="C126" t="s">
        <v>21</v>
      </c>
      <c r="D126" s="9">
        <v>55545</v>
      </c>
      <c r="E126" s="9">
        <f t="shared" si="15"/>
        <v>49990.5</v>
      </c>
      <c r="F126" s="9">
        <f t="shared" si="16"/>
        <v>61099.500000000007</v>
      </c>
    </row>
    <row r="127" spans="1:6" x14ac:dyDescent="0.25">
      <c r="A127" t="s">
        <v>57</v>
      </c>
      <c r="B127" t="s">
        <v>62</v>
      </c>
      <c r="C127" t="s">
        <v>18</v>
      </c>
      <c r="D127" s="9">
        <v>100733</v>
      </c>
      <c r="E127" s="9">
        <f t="shared" ref="E127:E130" si="17">D127*0.9</f>
        <v>90659.7</v>
      </c>
      <c r="F127" s="9">
        <f t="shared" ref="F127:F130" si="18">D127*1.1</f>
        <v>110806.3</v>
      </c>
    </row>
    <row r="128" spans="1:6" x14ac:dyDescent="0.25">
      <c r="A128" t="s">
        <v>57</v>
      </c>
      <c r="B128" t="s">
        <v>62</v>
      </c>
      <c r="C128" t="s">
        <v>19</v>
      </c>
      <c r="D128" s="9">
        <v>80112</v>
      </c>
      <c r="E128" s="9">
        <f t="shared" si="17"/>
        <v>72100.800000000003</v>
      </c>
      <c r="F128" s="9">
        <f t="shared" si="18"/>
        <v>88123.200000000012</v>
      </c>
    </row>
    <row r="129" spans="1:6" x14ac:dyDescent="0.25">
      <c r="A129" t="s">
        <v>57</v>
      </c>
      <c r="B129" t="s">
        <v>62</v>
      </c>
      <c r="C129" t="s">
        <v>20</v>
      </c>
      <c r="D129" s="9">
        <v>68859</v>
      </c>
      <c r="E129" s="9">
        <f t="shared" si="17"/>
        <v>61973.1</v>
      </c>
      <c r="F129" s="9">
        <f t="shared" si="18"/>
        <v>75744.900000000009</v>
      </c>
    </row>
    <row r="130" spans="1:6" x14ac:dyDescent="0.25">
      <c r="A130" t="s">
        <v>57</v>
      </c>
      <c r="B130" t="s">
        <v>62</v>
      </c>
      <c r="C130" t="s">
        <v>21</v>
      </c>
      <c r="D130" s="9">
        <v>52447</v>
      </c>
      <c r="E130" s="9">
        <f t="shared" si="17"/>
        <v>47202.3</v>
      </c>
      <c r="F130" s="9">
        <f t="shared" si="18"/>
        <v>57691.700000000004</v>
      </c>
    </row>
    <row r="131" spans="1:6" x14ac:dyDescent="0.25">
      <c r="A131" t="s">
        <v>57</v>
      </c>
      <c r="B131" t="s">
        <v>63</v>
      </c>
      <c r="C131" t="s">
        <v>18</v>
      </c>
      <c r="D131" s="9">
        <v>104431</v>
      </c>
      <c r="E131" s="9">
        <f t="shared" ref="E131:E134" si="19">D131*0.9</f>
        <v>93987.900000000009</v>
      </c>
      <c r="F131" s="9">
        <f t="shared" ref="F131:F134" si="20">D131*1.1</f>
        <v>114874.1</v>
      </c>
    </row>
    <row r="132" spans="1:6" x14ac:dyDescent="0.25">
      <c r="A132" t="s">
        <v>57</v>
      </c>
      <c r="B132" t="s">
        <v>63</v>
      </c>
      <c r="C132" t="s">
        <v>19</v>
      </c>
      <c r="D132" s="9">
        <v>79870</v>
      </c>
      <c r="E132" s="9">
        <f t="shared" si="19"/>
        <v>71883</v>
      </c>
      <c r="F132" s="9">
        <f t="shared" si="20"/>
        <v>87857</v>
      </c>
    </row>
    <row r="133" spans="1:6" x14ac:dyDescent="0.25">
      <c r="A133" t="s">
        <v>57</v>
      </c>
      <c r="B133" t="s">
        <v>63</v>
      </c>
      <c r="C133" t="s">
        <v>32</v>
      </c>
      <c r="D133" s="9">
        <v>70387</v>
      </c>
      <c r="E133" s="9">
        <f t="shared" si="19"/>
        <v>63348.3</v>
      </c>
      <c r="F133" s="9">
        <f t="shared" si="20"/>
        <v>77425.700000000012</v>
      </c>
    </row>
    <row r="134" spans="1:6" x14ac:dyDescent="0.25">
      <c r="A134" t="s">
        <v>57</v>
      </c>
      <c r="B134" t="s">
        <v>63</v>
      </c>
      <c r="C134" t="s">
        <v>21</v>
      </c>
      <c r="D134" s="9">
        <v>56717</v>
      </c>
      <c r="E134" s="9">
        <f t="shared" si="19"/>
        <v>51045.3</v>
      </c>
      <c r="F134" s="9">
        <f t="shared" si="20"/>
        <v>62388.700000000004</v>
      </c>
    </row>
    <row r="135" spans="1:6" x14ac:dyDescent="0.25">
      <c r="A135" t="s">
        <v>57</v>
      </c>
      <c r="B135" t="s">
        <v>64</v>
      </c>
      <c r="C135" t="s">
        <v>18</v>
      </c>
      <c r="D135" s="9">
        <v>102360</v>
      </c>
      <c r="E135" s="9">
        <f t="shared" ref="E135:E138" si="21">D135*0.9</f>
        <v>92124</v>
      </c>
      <c r="F135" s="9">
        <f t="shared" ref="F135:F138" si="22">D135*1.1</f>
        <v>112596.00000000001</v>
      </c>
    </row>
    <row r="136" spans="1:6" x14ac:dyDescent="0.25">
      <c r="A136" t="s">
        <v>57</v>
      </c>
      <c r="B136" t="s">
        <v>64</v>
      </c>
      <c r="C136" t="s">
        <v>19</v>
      </c>
      <c r="D136" s="9">
        <v>79561</v>
      </c>
      <c r="E136" s="9">
        <f t="shared" si="21"/>
        <v>71604.900000000009</v>
      </c>
      <c r="F136" s="9">
        <f t="shared" si="22"/>
        <v>87517.1</v>
      </c>
    </row>
    <row r="137" spans="1:6" x14ac:dyDescent="0.25">
      <c r="A137" t="s">
        <v>57</v>
      </c>
      <c r="B137" t="s">
        <v>64</v>
      </c>
      <c r="C137" t="s">
        <v>20</v>
      </c>
      <c r="D137" s="9">
        <v>69510</v>
      </c>
      <c r="E137" s="9">
        <f t="shared" si="21"/>
        <v>62559</v>
      </c>
      <c r="F137" s="9">
        <f t="shared" si="22"/>
        <v>76461</v>
      </c>
    </row>
    <row r="138" spans="1:6" x14ac:dyDescent="0.25">
      <c r="A138" t="s">
        <v>57</v>
      </c>
      <c r="B138" t="s">
        <v>64</v>
      </c>
      <c r="C138" t="s">
        <v>21</v>
      </c>
      <c r="D138" s="9">
        <v>54373</v>
      </c>
      <c r="E138" s="9">
        <f t="shared" si="21"/>
        <v>48935.700000000004</v>
      </c>
      <c r="F138" s="9">
        <f t="shared" si="22"/>
        <v>59810.3</v>
      </c>
    </row>
    <row r="139" spans="1:6" x14ac:dyDescent="0.25">
      <c r="A139" t="s">
        <v>57</v>
      </c>
      <c r="B139" t="s">
        <v>65</v>
      </c>
      <c r="C139" t="s">
        <v>18</v>
      </c>
      <c r="D139" s="9">
        <v>100778</v>
      </c>
      <c r="E139" s="9">
        <f t="shared" ref="E139:E142" si="23">D139*0.9</f>
        <v>90700.2</v>
      </c>
      <c r="F139" s="9">
        <f t="shared" ref="F139:F142" si="24">D139*1.1</f>
        <v>110855.8</v>
      </c>
    </row>
    <row r="140" spans="1:6" x14ac:dyDescent="0.25">
      <c r="A140" t="s">
        <v>57</v>
      </c>
      <c r="B140" t="s">
        <v>65</v>
      </c>
      <c r="C140" t="s">
        <v>19</v>
      </c>
      <c r="D140" s="9">
        <v>79963</v>
      </c>
      <c r="E140" s="9">
        <f t="shared" si="23"/>
        <v>71966.7</v>
      </c>
      <c r="F140" s="9">
        <f t="shared" si="24"/>
        <v>87959.3</v>
      </c>
    </row>
    <row r="141" spans="1:6" x14ac:dyDescent="0.25">
      <c r="A141" t="s">
        <v>57</v>
      </c>
      <c r="B141" t="s">
        <v>65</v>
      </c>
      <c r="C141" t="s">
        <v>20</v>
      </c>
      <c r="D141" s="9">
        <v>70338</v>
      </c>
      <c r="E141" s="9">
        <f t="shared" si="23"/>
        <v>63304.200000000004</v>
      </c>
      <c r="F141" s="9">
        <f t="shared" si="24"/>
        <v>77371.8</v>
      </c>
    </row>
    <row r="142" spans="1:6" x14ac:dyDescent="0.25">
      <c r="A142" t="s">
        <v>57</v>
      </c>
      <c r="B142" t="s">
        <v>65</v>
      </c>
      <c r="C142" t="s">
        <v>21</v>
      </c>
      <c r="D142" s="9">
        <v>53512</v>
      </c>
      <c r="E142" s="9">
        <f t="shared" si="23"/>
        <v>48160.800000000003</v>
      </c>
      <c r="F142" s="9">
        <f t="shared" si="24"/>
        <v>58863.200000000004</v>
      </c>
    </row>
    <row r="143" spans="1:6" x14ac:dyDescent="0.25">
      <c r="A143" t="s">
        <v>57</v>
      </c>
      <c r="B143" t="s">
        <v>66</v>
      </c>
      <c r="C143" t="s">
        <v>18</v>
      </c>
      <c r="D143" s="9">
        <v>99113</v>
      </c>
      <c r="E143" s="9">
        <f t="shared" ref="E143:E146" si="25">D143*0.9</f>
        <v>89201.7</v>
      </c>
      <c r="F143" s="9">
        <f t="shared" ref="F143:F146" si="26">D143*1.1</f>
        <v>109024.3</v>
      </c>
    </row>
    <row r="144" spans="1:6" x14ac:dyDescent="0.25">
      <c r="A144" t="s">
        <v>57</v>
      </c>
      <c r="B144" t="s">
        <v>66</v>
      </c>
      <c r="C144" t="s">
        <v>19</v>
      </c>
      <c r="D144" s="9">
        <v>77850</v>
      </c>
      <c r="E144" s="9">
        <f t="shared" si="25"/>
        <v>70065</v>
      </c>
      <c r="F144" s="9">
        <f t="shared" si="26"/>
        <v>85635</v>
      </c>
    </row>
    <row r="145" spans="1:6" x14ac:dyDescent="0.25">
      <c r="A145" t="s">
        <v>57</v>
      </c>
      <c r="B145" t="s">
        <v>66</v>
      </c>
      <c r="C145" t="s">
        <v>20</v>
      </c>
      <c r="D145" s="9">
        <v>65006</v>
      </c>
      <c r="E145" s="9">
        <f t="shared" si="25"/>
        <v>58505.4</v>
      </c>
      <c r="F145" s="9">
        <f t="shared" si="26"/>
        <v>71506.600000000006</v>
      </c>
    </row>
    <row r="146" spans="1:6" x14ac:dyDescent="0.25">
      <c r="A146" t="s">
        <v>57</v>
      </c>
      <c r="B146" t="s">
        <v>66</v>
      </c>
      <c r="C146" t="s">
        <v>21</v>
      </c>
      <c r="D146" s="9">
        <v>49293</v>
      </c>
      <c r="E146" s="9">
        <f t="shared" si="25"/>
        <v>44363.700000000004</v>
      </c>
      <c r="F146" s="9">
        <f t="shared" si="26"/>
        <v>54222.3</v>
      </c>
    </row>
    <row r="147" spans="1:6" x14ac:dyDescent="0.25">
      <c r="A147" t="s">
        <v>57</v>
      </c>
      <c r="B147" t="s">
        <v>67</v>
      </c>
      <c r="C147" t="s">
        <v>18</v>
      </c>
      <c r="D147" s="9">
        <v>109117</v>
      </c>
      <c r="E147" s="9">
        <f t="shared" ref="E147:E150" si="27">D147*0.9</f>
        <v>98205.3</v>
      </c>
      <c r="F147" s="9">
        <f t="shared" ref="F147:F150" si="28">D147*1.1</f>
        <v>120028.70000000001</v>
      </c>
    </row>
    <row r="148" spans="1:6" x14ac:dyDescent="0.25">
      <c r="A148" t="s">
        <v>57</v>
      </c>
      <c r="B148" t="s">
        <v>67</v>
      </c>
      <c r="C148" t="s">
        <v>19</v>
      </c>
      <c r="D148" s="9">
        <v>83773</v>
      </c>
      <c r="E148" s="9">
        <f t="shared" si="27"/>
        <v>75395.7</v>
      </c>
      <c r="F148" s="9">
        <f t="shared" si="28"/>
        <v>92150.3</v>
      </c>
    </row>
    <row r="149" spans="1:6" x14ac:dyDescent="0.25">
      <c r="A149" t="s">
        <v>57</v>
      </c>
      <c r="B149" t="s">
        <v>67</v>
      </c>
      <c r="C149" t="s">
        <v>20</v>
      </c>
      <c r="D149" s="9">
        <v>71187</v>
      </c>
      <c r="E149" s="9">
        <f t="shared" si="27"/>
        <v>64068.3</v>
      </c>
      <c r="F149" s="9">
        <f t="shared" si="28"/>
        <v>78305.700000000012</v>
      </c>
    </row>
    <row r="150" spans="1:6" x14ac:dyDescent="0.25">
      <c r="A150" t="s">
        <v>57</v>
      </c>
      <c r="B150" t="s">
        <v>67</v>
      </c>
      <c r="C150" t="s">
        <v>21</v>
      </c>
      <c r="D150" s="9">
        <v>56242</v>
      </c>
      <c r="E150" s="9">
        <f t="shared" si="27"/>
        <v>50617.8</v>
      </c>
      <c r="F150" s="9">
        <f t="shared" si="28"/>
        <v>61866.200000000004</v>
      </c>
    </row>
    <row r="151" spans="1:6" x14ac:dyDescent="0.25">
      <c r="A151" t="s">
        <v>68</v>
      </c>
      <c r="B151" t="s">
        <v>69</v>
      </c>
      <c r="C151" t="s">
        <v>18</v>
      </c>
      <c r="D151" s="9">
        <v>140277</v>
      </c>
      <c r="E151" s="9">
        <f>D151*0.9</f>
        <v>126249.3</v>
      </c>
      <c r="F151" s="9">
        <f>D151*1.1</f>
        <v>154304.70000000001</v>
      </c>
    </row>
    <row r="152" spans="1:6" x14ac:dyDescent="0.25">
      <c r="A152" t="s">
        <v>68</v>
      </c>
      <c r="B152" t="s">
        <v>69</v>
      </c>
      <c r="C152" t="s">
        <v>19</v>
      </c>
      <c r="D152" s="9">
        <v>126031</v>
      </c>
      <c r="E152" s="9">
        <f t="shared" ref="E152:E154" si="29">D152*0.9</f>
        <v>113427.90000000001</v>
      </c>
      <c r="F152" s="9">
        <f t="shared" ref="F152:F154" si="30">D152*1.1</f>
        <v>138634.1</v>
      </c>
    </row>
    <row r="153" spans="1:6" x14ac:dyDescent="0.25">
      <c r="A153" t="s">
        <v>68</v>
      </c>
      <c r="B153" t="s">
        <v>69</v>
      </c>
      <c r="C153" t="s">
        <v>20</v>
      </c>
      <c r="D153" s="9">
        <v>108073</v>
      </c>
      <c r="E153" s="9">
        <f t="shared" si="29"/>
        <v>97265.7</v>
      </c>
      <c r="F153" s="9">
        <f t="shared" si="30"/>
        <v>118880.3</v>
      </c>
    </row>
    <row r="154" spans="1:6" x14ac:dyDescent="0.25">
      <c r="A154" t="s">
        <v>68</v>
      </c>
      <c r="B154" t="s">
        <v>69</v>
      </c>
      <c r="C154" t="s">
        <v>21</v>
      </c>
      <c r="D154" s="9">
        <v>76543</v>
      </c>
      <c r="E154" s="9">
        <f t="shared" si="29"/>
        <v>68888.7</v>
      </c>
      <c r="F154" s="9">
        <f t="shared" si="30"/>
        <v>84197.3</v>
      </c>
    </row>
    <row r="155" spans="1:6" x14ac:dyDescent="0.25">
      <c r="A155" t="s">
        <v>68</v>
      </c>
      <c r="B155" t="s">
        <v>70</v>
      </c>
      <c r="C155" t="s">
        <v>18</v>
      </c>
      <c r="D155" s="9">
        <v>152630</v>
      </c>
      <c r="E155" s="9">
        <f t="shared" ref="E155:E158" si="31">D155*0.9</f>
        <v>137367</v>
      </c>
      <c r="F155" s="9">
        <f t="shared" ref="F155:F158" si="32">D155*1.1</f>
        <v>167893</v>
      </c>
    </row>
    <row r="156" spans="1:6" x14ac:dyDescent="0.25">
      <c r="A156" t="s">
        <v>68</v>
      </c>
      <c r="B156" t="s">
        <v>70</v>
      </c>
      <c r="C156" t="s">
        <v>19</v>
      </c>
      <c r="D156" s="9">
        <v>135692</v>
      </c>
      <c r="E156" s="9">
        <f t="shared" si="31"/>
        <v>122122.8</v>
      </c>
      <c r="F156" s="9">
        <f t="shared" si="32"/>
        <v>149261.20000000001</v>
      </c>
    </row>
    <row r="157" spans="1:6" x14ac:dyDescent="0.25">
      <c r="A157" t="s">
        <v>68</v>
      </c>
      <c r="B157" t="s">
        <v>70</v>
      </c>
      <c r="C157" t="s">
        <v>20</v>
      </c>
      <c r="D157" s="9">
        <v>130205</v>
      </c>
      <c r="E157" s="9">
        <f t="shared" si="31"/>
        <v>117184.5</v>
      </c>
      <c r="F157" s="9">
        <f t="shared" si="32"/>
        <v>143225.5</v>
      </c>
    </row>
    <row r="158" spans="1:6" x14ac:dyDescent="0.25">
      <c r="A158" t="s">
        <v>68</v>
      </c>
      <c r="B158" t="s">
        <v>70</v>
      </c>
      <c r="C158" t="s">
        <v>21</v>
      </c>
      <c r="D158" s="9">
        <v>70756</v>
      </c>
      <c r="E158" s="9">
        <f t="shared" si="31"/>
        <v>63680.4</v>
      </c>
      <c r="F158" s="9">
        <f t="shared" si="32"/>
        <v>77831.600000000006</v>
      </c>
    </row>
    <row r="159" spans="1:6" x14ac:dyDescent="0.25">
      <c r="A159" t="s">
        <v>68</v>
      </c>
      <c r="B159" t="s">
        <v>71</v>
      </c>
      <c r="C159" t="s">
        <v>18</v>
      </c>
      <c r="D159" s="9">
        <v>170358</v>
      </c>
      <c r="E159" s="9">
        <f t="shared" ref="E159:E162" si="33">D159*0.9</f>
        <v>153322.20000000001</v>
      </c>
      <c r="F159" s="9">
        <f t="shared" ref="F159:F162" si="34">D159*1.1</f>
        <v>187393.80000000002</v>
      </c>
    </row>
    <row r="160" spans="1:6" x14ac:dyDescent="0.25">
      <c r="A160" t="s">
        <v>68</v>
      </c>
      <c r="B160" t="s">
        <v>71</v>
      </c>
      <c r="C160" t="s">
        <v>19</v>
      </c>
      <c r="D160" s="9">
        <v>156058</v>
      </c>
      <c r="E160" s="9">
        <f t="shared" si="33"/>
        <v>140452.20000000001</v>
      </c>
      <c r="F160" s="9">
        <f t="shared" si="34"/>
        <v>171663.80000000002</v>
      </c>
    </row>
    <row r="161" spans="1:6" x14ac:dyDescent="0.25">
      <c r="A161" t="s">
        <v>68</v>
      </c>
      <c r="B161" t="s">
        <v>71</v>
      </c>
      <c r="C161" t="s">
        <v>20</v>
      </c>
      <c r="D161" s="9">
        <v>152122</v>
      </c>
      <c r="E161" s="9">
        <f t="shared" si="33"/>
        <v>136909.80000000002</v>
      </c>
      <c r="F161" s="9">
        <f t="shared" si="34"/>
        <v>167334.20000000001</v>
      </c>
    </row>
    <row r="162" spans="1:6" x14ac:dyDescent="0.25">
      <c r="A162" t="s">
        <v>68</v>
      </c>
      <c r="B162" t="s">
        <v>71</v>
      </c>
      <c r="C162" t="s">
        <v>21</v>
      </c>
      <c r="D162" s="9">
        <v>75710</v>
      </c>
      <c r="E162" s="9">
        <f t="shared" si="33"/>
        <v>68139</v>
      </c>
      <c r="F162" s="9">
        <f t="shared" si="34"/>
        <v>83281</v>
      </c>
    </row>
    <row r="163" spans="1:6" x14ac:dyDescent="0.25">
      <c r="A163" t="s">
        <v>68</v>
      </c>
      <c r="B163" t="s">
        <v>72</v>
      </c>
      <c r="C163" t="s">
        <v>18</v>
      </c>
      <c r="D163" s="9">
        <v>135683</v>
      </c>
      <c r="E163" s="9">
        <f t="shared" ref="E163:E166" si="35">D163*0.9</f>
        <v>122114.7</v>
      </c>
      <c r="F163" s="9">
        <f t="shared" ref="F163:F166" si="36">D163*1.1</f>
        <v>149251.30000000002</v>
      </c>
    </row>
    <row r="164" spans="1:6" x14ac:dyDescent="0.25">
      <c r="A164" t="s">
        <v>68</v>
      </c>
      <c r="B164" t="s">
        <v>72</v>
      </c>
      <c r="C164" t="s">
        <v>19</v>
      </c>
      <c r="D164" s="9">
        <v>110681</v>
      </c>
      <c r="E164" s="9">
        <f t="shared" si="35"/>
        <v>99612.900000000009</v>
      </c>
      <c r="F164" s="9">
        <f t="shared" si="36"/>
        <v>121749.1</v>
      </c>
    </row>
    <row r="165" spans="1:6" x14ac:dyDescent="0.25">
      <c r="A165" t="s">
        <v>68</v>
      </c>
      <c r="B165" t="s">
        <v>72</v>
      </c>
      <c r="C165" t="s">
        <v>20</v>
      </c>
      <c r="D165" s="9">
        <v>105429</v>
      </c>
      <c r="E165" s="9">
        <f t="shared" si="35"/>
        <v>94886.1</v>
      </c>
      <c r="F165" s="9">
        <f t="shared" si="36"/>
        <v>115971.90000000001</v>
      </c>
    </row>
    <row r="166" spans="1:6" x14ac:dyDescent="0.25">
      <c r="A166" t="s">
        <v>68</v>
      </c>
      <c r="B166" t="s">
        <v>72</v>
      </c>
      <c r="C166" t="s">
        <v>21</v>
      </c>
      <c r="D166" s="9">
        <v>72163</v>
      </c>
      <c r="E166" s="9">
        <f t="shared" si="35"/>
        <v>64946.700000000004</v>
      </c>
      <c r="F166" s="9">
        <f t="shared" si="36"/>
        <v>79379.3</v>
      </c>
    </row>
    <row r="167" spans="1:6" x14ac:dyDescent="0.25">
      <c r="A167" t="s">
        <v>68</v>
      </c>
      <c r="B167" t="s">
        <v>73</v>
      </c>
      <c r="C167" t="s">
        <v>18</v>
      </c>
      <c r="D167" s="9">
        <v>168313</v>
      </c>
      <c r="E167" s="9">
        <f t="shared" ref="E167:E170" si="37">D167*0.9</f>
        <v>151481.70000000001</v>
      </c>
      <c r="F167" s="9">
        <f t="shared" ref="F167:F170" si="38">D167*1.1</f>
        <v>185144.30000000002</v>
      </c>
    </row>
    <row r="168" spans="1:6" x14ac:dyDescent="0.25">
      <c r="A168" t="s">
        <v>68</v>
      </c>
      <c r="B168" t="s">
        <v>73</v>
      </c>
      <c r="C168" t="s">
        <v>19</v>
      </c>
      <c r="D168" s="9">
        <v>156688</v>
      </c>
      <c r="E168" s="9">
        <f t="shared" si="37"/>
        <v>141019.20000000001</v>
      </c>
      <c r="F168" s="9">
        <f t="shared" si="38"/>
        <v>172356.80000000002</v>
      </c>
    </row>
    <row r="169" spans="1:6" x14ac:dyDescent="0.25">
      <c r="A169" t="s">
        <v>68</v>
      </c>
      <c r="B169" t="s">
        <v>73</v>
      </c>
      <c r="C169" t="s">
        <v>20</v>
      </c>
      <c r="D169" s="9">
        <v>144022</v>
      </c>
      <c r="E169" s="9">
        <f t="shared" si="37"/>
        <v>129619.8</v>
      </c>
      <c r="F169" s="9">
        <f t="shared" si="38"/>
        <v>158424.20000000001</v>
      </c>
    </row>
    <row r="170" spans="1:6" x14ac:dyDescent="0.25">
      <c r="A170" t="s">
        <v>68</v>
      </c>
      <c r="B170" t="s">
        <v>73</v>
      </c>
      <c r="C170" t="s">
        <v>21</v>
      </c>
      <c r="D170" s="9">
        <v>80000</v>
      </c>
      <c r="E170" s="9">
        <f t="shared" si="37"/>
        <v>72000</v>
      </c>
      <c r="F170" s="9">
        <f t="shared" si="38"/>
        <v>88000</v>
      </c>
    </row>
    <row r="171" spans="1:6" x14ac:dyDescent="0.25">
      <c r="A171" t="s">
        <v>68</v>
      </c>
      <c r="B171" t="s">
        <v>74</v>
      </c>
      <c r="C171" t="s">
        <v>18</v>
      </c>
      <c r="D171" s="9">
        <v>158730</v>
      </c>
      <c r="E171" s="9">
        <f t="shared" ref="E171:E174" si="39">D171*0.9</f>
        <v>142857</v>
      </c>
      <c r="F171" s="9">
        <f t="shared" ref="F171:F174" si="40">D171*1.1</f>
        <v>174603</v>
      </c>
    </row>
    <row r="172" spans="1:6" x14ac:dyDescent="0.25">
      <c r="A172" t="s">
        <v>68</v>
      </c>
      <c r="B172" t="s">
        <v>74</v>
      </c>
      <c r="C172" t="s">
        <v>19</v>
      </c>
      <c r="D172" s="9">
        <v>141207</v>
      </c>
      <c r="E172" s="9">
        <f t="shared" si="39"/>
        <v>127086.3</v>
      </c>
      <c r="F172" s="9">
        <f t="shared" si="40"/>
        <v>155327.70000000001</v>
      </c>
    </row>
    <row r="173" spans="1:6" x14ac:dyDescent="0.25">
      <c r="A173" t="s">
        <v>68</v>
      </c>
      <c r="B173" t="s">
        <v>74</v>
      </c>
      <c r="C173" t="s">
        <v>20</v>
      </c>
      <c r="D173" s="9">
        <v>130178</v>
      </c>
      <c r="E173" s="9">
        <f t="shared" si="39"/>
        <v>117160.2</v>
      </c>
      <c r="F173" s="9">
        <f t="shared" si="40"/>
        <v>143195.80000000002</v>
      </c>
    </row>
    <row r="174" spans="1:6" x14ac:dyDescent="0.25">
      <c r="A174" t="s">
        <v>68</v>
      </c>
      <c r="B174" t="s">
        <v>74</v>
      </c>
      <c r="C174" t="s">
        <v>21</v>
      </c>
      <c r="D174" s="9">
        <v>71158</v>
      </c>
      <c r="E174" s="9">
        <f t="shared" si="39"/>
        <v>64042.200000000004</v>
      </c>
      <c r="F174" s="9">
        <f t="shared" si="40"/>
        <v>78273.8</v>
      </c>
    </row>
    <row r="175" spans="1:6" x14ac:dyDescent="0.25">
      <c r="A175" t="s">
        <v>75</v>
      </c>
      <c r="B175" t="s">
        <v>76</v>
      </c>
      <c r="C175" t="s">
        <v>18</v>
      </c>
      <c r="D175" s="9">
        <v>136740</v>
      </c>
      <c r="E175" s="9">
        <f>D175*0.9</f>
        <v>123066</v>
      </c>
      <c r="F175" s="9">
        <f>D175*1.1</f>
        <v>150414</v>
      </c>
    </row>
    <row r="176" spans="1:6" x14ac:dyDescent="0.25">
      <c r="A176" t="s">
        <v>75</v>
      </c>
      <c r="B176" t="s">
        <v>76</v>
      </c>
      <c r="C176" t="s">
        <v>19</v>
      </c>
      <c r="D176" s="9">
        <v>109483</v>
      </c>
      <c r="E176" s="9">
        <f t="shared" ref="E176:E178" si="41">D176*0.9</f>
        <v>98534.7</v>
      </c>
      <c r="F176" s="9">
        <f t="shared" ref="F176:F178" si="42">D176*1.1</f>
        <v>120431.3</v>
      </c>
    </row>
    <row r="177" spans="1:6" x14ac:dyDescent="0.25">
      <c r="A177" t="s">
        <v>75</v>
      </c>
      <c r="B177" t="s">
        <v>76</v>
      </c>
      <c r="C177" t="s">
        <v>20</v>
      </c>
      <c r="D177" s="9">
        <v>101505</v>
      </c>
      <c r="E177" s="9">
        <f t="shared" si="41"/>
        <v>91354.5</v>
      </c>
      <c r="F177" s="9">
        <f t="shared" si="42"/>
        <v>111655.50000000001</v>
      </c>
    </row>
    <row r="178" spans="1:6" x14ac:dyDescent="0.25">
      <c r="A178" t="s">
        <v>75</v>
      </c>
      <c r="B178" t="s">
        <v>76</v>
      </c>
      <c r="C178" t="s">
        <v>21</v>
      </c>
      <c r="D178" s="9">
        <v>65661</v>
      </c>
      <c r="E178" s="9">
        <f t="shared" si="41"/>
        <v>59094.9</v>
      </c>
      <c r="F178" s="9">
        <f t="shared" si="42"/>
        <v>72227.100000000006</v>
      </c>
    </row>
    <row r="179" spans="1:6" x14ac:dyDescent="0.25">
      <c r="A179" t="s">
        <v>75</v>
      </c>
      <c r="B179" t="s">
        <v>77</v>
      </c>
      <c r="C179" t="s">
        <v>18</v>
      </c>
      <c r="D179" s="9">
        <v>129772</v>
      </c>
      <c r="E179" s="9">
        <f t="shared" ref="E179:E182" si="43">D179*0.9</f>
        <v>116794.8</v>
      </c>
      <c r="F179" s="9">
        <f t="shared" ref="F179:F182" si="44">D179*1.1</f>
        <v>142749.20000000001</v>
      </c>
    </row>
    <row r="180" spans="1:6" x14ac:dyDescent="0.25">
      <c r="A180" t="s">
        <v>75</v>
      </c>
      <c r="B180" t="s">
        <v>77</v>
      </c>
      <c r="C180" t="s">
        <v>19</v>
      </c>
      <c r="D180" s="9">
        <v>101910</v>
      </c>
      <c r="E180" s="9">
        <f t="shared" si="43"/>
        <v>91719</v>
      </c>
      <c r="F180" s="9">
        <f t="shared" si="44"/>
        <v>112101.00000000001</v>
      </c>
    </row>
    <row r="181" spans="1:6" x14ac:dyDescent="0.25">
      <c r="A181" t="s">
        <v>75</v>
      </c>
      <c r="B181" t="s">
        <v>77</v>
      </c>
      <c r="C181" t="s">
        <v>20</v>
      </c>
      <c r="D181" s="9">
        <v>89023</v>
      </c>
      <c r="E181" s="9">
        <f t="shared" si="43"/>
        <v>80120.7</v>
      </c>
      <c r="F181" s="9">
        <f t="shared" si="44"/>
        <v>97925.3</v>
      </c>
    </row>
    <row r="182" spans="1:6" x14ac:dyDescent="0.25">
      <c r="A182" t="s">
        <v>75</v>
      </c>
      <c r="B182" t="s">
        <v>77</v>
      </c>
      <c r="C182" t="s">
        <v>21</v>
      </c>
      <c r="D182" s="9">
        <v>63110</v>
      </c>
      <c r="E182" s="9">
        <f t="shared" si="43"/>
        <v>56799</v>
      </c>
      <c r="F182" s="9">
        <f t="shared" si="44"/>
        <v>69421</v>
      </c>
    </row>
    <row r="183" spans="1:6" x14ac:dyDescent="0.25">
      <c r="A183" t="s">
        <v>75</v>
      </c>
      <c r="B183" t="s">
        <v>78</v>
      </c>
      <c r="C183" t="s">
        <v>18</v>
      </c>
      <c r="D183" s="9">
        <v>130703</v>
      </c>
      <c r="E183" s="9">
        <f t="shared" ref="E183:E186" si="45">D183*0.9</f>
        <v>117632.7</v>
      </c>
      <c r="F183" s="9">
        <f t="shared" ref="F183:F186" si="46">D183*1.1</f>
        <v>143773.30000000002</v>
      </c>
    </row>
    <row r="184" spans="1:6" x14ac:dyDescent="0.25">
      <c r="A184" t="s">
        <v>75</v>
      </c>
      <c r="B184" t="s">
        <v>78</v>
      </c>
      <c r="C184" t="s">
        <v>19</v>
      </c>
      <c r="D184" s="9">
        <v>103146</v>
      </c>
      <c r="E184" s="9">
        <f t="shared" si="45"/>
        <v>92831.400000000009</v>
      </c>
      <c r="F184" s="9">
        <f t="shared" si="46"/>
        <v>113460.6</v>
      </c>
    </row>
    <row r="185" spans="1:6" x14ac:dyDescent="0.25">
      <c r="A185" t="s">
        <v>75</v>
      </c>
      <c r="B185" t="s">
        <v>78</v>
      </c>
      <c r="C185" t="s">
        <v>20</v>
      </c>
      <c r="D185" s="9">
        <v>90440</v>
      </c>
      <c r="E185" s="9">
        <f t="shared" si="45"/>
        <v>81396</v>
      </c>
      <c r="F185" s="9">
        <f t="shared" si="46"/>
        <v>99484.000000000015</v>
      </c>
    </row>
    <row r="186" spans="1:6" x14ac:dyDescent="0.25">
      <c r="A186" t="s">
        <v>75</v>
      </c>
      <c r="B186" t="s">
        <v>78</v>
      </c>
      <c r="C186" t="s">
        <v>21</v>
      </c>
      <c r="D186" s="9">
        <v>73644</v>
      </c>
      <c r="E186" s="9">
        <f t="shared" si="45"/>
        <v>66279.600000000006</v>
      </c>
      <c r="F186" s="9">
        <f t="shared" si="46"/>
        <v>81008.400000000009</v>
      </c>
    </row>
    <row r="187" spans="1:6" x14ac:dyDescent="0.25">
      <c r="A187" t="s">
        <v>75</v>
      </c>
      <c r="B187" t="s">
        <v>79</v>
      </c>
      <c r="C187" t="s">
        <v>18</v>
      </c>
      <c r="D187" s="9">
        <v>140472</v>
      </c>
      <c r="E187" s="9">
        <f>D187*0.9</f>
        <v>126424.8</v>
      </c>
      <c r="F187" s="9">
        <f>D187*1.1</f>
        <v>154519.20000000001</v>
      </c>
    </row>
    <row r="188" spans="1:6" x14ac:dyDescent="0.25">
      <c r="A188" t="s">
        <v>75</v>
      </c>
      <c r="B188" t="s">
        <v>79</v>
      </c>
      <c r="C188" t="s">
        <v>19</v>
      </c>
      <c r="D188" s="9">
        <v>112231</v>
      </c>
      <c r="E188" s="9">
        <f t="shared" ref="E188:E190" si="47">D188*0.9</f>
        <v>101007.90000000001</v>
      </c>
      <c r="F188" s="9">
        <f t="shared" ref="F188:F190" si="48">D188*1.1</f>
        <v>123454.1</v>
      </c>
    </row>
    <row r="189" spans="1:6" x14ac:dyDescent="0.25">
      <c r="A189" t="s">
        <v>75</v>
      </c>
      <c r="B189" t="s">
        <v>79</v>
      </c>
      <c r="C189" t="s">
        <v>20</v>
      </c>
      <c r="D189" s="9">
        <v>99515</v>
      </c>
      <c r="E189" s="9">
        <f t="shared" si="47"/>
        <v>89563.5</v>
      </c>
      <c r="F189" s="9">
        <f t="shared" si="48"/>
        <v>109466.50000000001</v>
      </c>
    </row>
    <row r="190" spans="1:6" x14ac:dyDescent="0.25">
      <c r="A190" t="s">
        <v>75</v>
      </c>
      <c r="B190" t="s">
        <v>79</v>
      </c>
      <c r="C190" t="s">
        <v>21</v>
      </c>
      <c r="D190" s="9">
        <v>76270</v>
      </c>
      <c r="E190" s="9">
        <f t="shared" si="47"/>
        <v>68643</v>
      </c>
      <c r="F190" s="9">
        <f t="shared" si="48"/>
        <v>83897</v>
      </c>
    </row>
    <row r="191" spans="1:6" x14ac:dyDescent="0.25">
      <c r="A191" t="s">
        <v>75</v>
      </c>
      <c r="B191" t="s">
        <v>80</v>
      </c>
      <c r="C191" t="s">
        <v>18</v>
      </c>
      <c r="D191" s="9">
        <v>143762</v>
      </c>
      <c r="E191" s="9">
        <f t="shared" ref="E191:E194" si="49">D191*0.9</f>
        <v>129385.8</v>
      </c>
      <c r="F191" s="9">
        <f t="shared" ref="F191:F194" si="50">D191*1.1</f>
        <v>158138.20000000001</v>
      </c>
    </row>
    <row r="192" spans="1:6" x14ac:dyDescent="0.25">
      <c r="A192" t="s">
        <v>75</v>
      </c>
      <c r="B192" t="s">
        <v>80</v>
      </c>
      <c r="C192" t="s">
        <v>19</v>
      </c>
      <c r="D192" s="9">
        <v>109055</v>
      </c>
      <c r="E192" s="9">
        <f t="shared" si="49"/>
        <v>98149.5</v>
      </c>
      <c r="F192" s="9">
        <f t="shared" si="50"/>
        <v>119960.50000000001</v>
      </c>
    </row>
    <row r="193" spans="1:6" x14ac:dyDescent="0.25">
      <c r="A193" t="s">
        <v>75</v>
      </c>
      <c r="B193" t="s">
        <v>80</v>
      </c>
      <c r="C193" t="s">
        <v>20</v>
      </c>
      <c r="D193" s="9">
        <v>93046</v>
      </c>
      <c r="E193" s="9">
        <f t="shared" si="49"/>
        <v>83741.400000000009</v>
      </c>
      <c r="F193" s="9">
        <f t="shared" si="50"/>
        <v>102350.6</v>
      </c>
    </row>
    <row r="194" spans="1:6" x14ac:dyDescent="0.25">
      <c r="A194" t="s">
        <v>75</v>
      </c>
      <c r="B194" t="s">
        <v>80</v>
      </c>
      <c r="C194" t="s">
        <v>21</v>
      </c>
      <c r="D194" s="9">
        <v>78015</v>
      </c>
      <c r="E194" s="9">
        <f t="shared" si="49"/>
        <v>70213.5</v>
      </c>
      <c r="F194" s="9">
        <f t="shared" si="50"/>
        <v>85816.5</v>
      </c>
    </row>
    <row r="195" spans="1:6" x14ac:dyDescent="0.25">
      <c r="A195" t="s">
        <v>75</v>
      </c>
      <c r="B195" t="s">
        <v>81</v>
      </c>
      <c r="C195" t="s">
        <v>18</v>
      </c>
      <c r="D195" s="9">
        <v>105894</v>
      </c>
      <c r="E195" s="9">
        <f t="shared" ref="E195:E198" si="51">D195*0.9</f>
        <v>95304.6</v>
      </c>
      <c r="F195" s="9">
        <f t="shared" ref="F195:F198" si="52">D195*1.1</f>
        <v>116483.40000000001</v>
      </c>
    </row>
    <row r="196" spans="1:6" x14ac:dyDescent="0.25">
      <c r="A196" t="s">
        <v>75</v>
      </c>
      <c r="B196" t="s">
        <v>81</v>
      </c>
      <c r="C196" t="s">
        <v>19</v>
      </c>
      <c r="D196" s="9">
        <v>91919</v>
      </c>
      <c r="E196" s="9">
        <f t="shared" si="51"/>
        <v>82727.100000000006</v>
      </c>
      <c r="F196" s="9">
        <f t="shared" si="52"/>
        <v>101110.90000000001</v>
      </c>
    </row>
    <row r="197" spans="1:6" x14ac:dyDescent="0.25">
      <c r="A197" t="s">
        <v>75</v>
      </c>
      <c r="B197" t="s">
        <v>81</v>
      </c>
      <c r="C197" t="s">
        <v>20</v>
      </c>
      <c r="D197" s="9">
        <v>81446</v>
      </c>
      <c r="E197" s="9">
        <f t="shared" si="51"/>
        <v>73301.400000000009</v>
      </c>
      <c r="F197" s="9">
        <f t="shared" si="52"/>
        <v>89590.6</v>
      </c>
    </row>
    <row r="198" spans="1:6" x14ac:dyDescent="0.25">
      <c r="A198" t="s">
        <v>75</v>
      </c>
      <c r="B198" t="s">
        <v>81</v>
      </c>
      <c r="C198" t="s">
        <v>21</v>
      </c>
      <c r="D198" s="9">
        <v>67807</v>
      </c>
      <c r="E198" s="9">
        <f t="shared" si="51"/>
        <v>61026.3</v>
      </c>
      <c r="F198" s="9">
        <f t="shared" si="52"/>
        <v>74587.700000000012</v>
      </c>
    </row>
    <row r="199" spans="1:6" x14ac:dyDescent="0.25">
      <c r="A199" t="s">
        <v>75</v>
      </c>
      <c r="B199" t="s">
        <v>82</v>
      </c>
      <c r="C199" t="s">
        <v>18</v>
      </c>
      <c r="D199" s="9">
        <v>112800</v>
      </c>
      <c r="E199" s="9">
        <f t="shared" ref="E199:E202" si="53">D199*0.9</f>
        <v>101520</v>
      </c>
      <c r="F199" s="9">
        <f t="shared" ref="F199:F202" si="54">D199*1.1</f>
        <v>124080.00000000001</v>
      </c>
    </row>
    <row r="200" spans="1:6" x14ac:dyDescent="0.25">
      <c r="A200" t="s">
        <v>75</v>
      </c>
      <c r="B200" t="s">
        <v>82</v>
      </c>
      <c r="C200" t="s">
        <v>19</v>
      </c>
      <c r="D200" s="9">
        <v>87051</v>
      </c>
      <c r="E200" s="9">
        <f t="shared" si="53"/>
        <v>78345.900000000009</v>
      </c>
      <c r="F200" s="9">
        <f t="shared" si="54"/>
        <v>95756.1</v>
      </c>
    </row>
    <row r="201" spans="1:6" x14ac:dyDescent="0.25">
      <c r="A201" t="s">
        <v>75</v>
      </c>
      <c r="B201" t="s">
        <v>82</v>
      </c>
      <c r="C201" t="s">
        <v>20</v>
      </c>
      <c r="D201" s="9">
        <v>76014</v>
      </c>
      <c r="E201" s="9">
        <f t="shared" si="53"/>
        <v>68412.600000000006</v>
      </c>
      <c r="F201" s="9">
        <f t="shared" si="54"/>
        <v>83615.400000000009</v>
      </c>
    </row>
    <row r="202" spans="1:6" x14ac:dyDescent="0.25">
      <c r="A202" t="s">
        <v>75</v>
      </c>
      <c r="B202" t="s">
        <v>82</v>
      </c>
      <c r="C202" t="s">
        <v>21</v>
      </c>
      <c r="D202" s="9">
        <v>56484</v>
      </c>
      <c r="E202" s="9">
        <f t="shared" si="53"/>
        <v>50835.6</v>
      </c>
      <c r="F202" s="9">
        <f t="shared" si="54"/>
        <v>62132.4</v>
      </c>
    </row>
    <row r="203" spans="1:6" x14ac:dyDescent="0.25">
      <c r="A203" t="s">
        <v>75</v>
      </c>
      <c r="B203" t="s">
        <v>83</v>
      </c>
      <c r="C203" t="s">
        <v>18</v>
      </c>
      <c r="D203" s="9">
        <v>106015</v>
      </c>
      <c r="E203" s="9">
        <f t="shared" ref="E203:E206" si="55">D203*0.9</f>
        <v>95413.5</v>
      </c>
      <c r="F203" s="9">
        <f t="shared" ref="F203:F206" si="56">D203*1.1</f>
        <v>116616.50000000001</v>
      </c>
    </row>
    <row r="204" spans="1:6" x14ac:dyDescent="0.25">
      <c r="A204" t="s">
        <v>75</v>
      </c>
      <c r="B204" t="s">
        <v>83</v>
      </c>
      <c r="C204" t="s">
        <v>19</v>
      </c>
      <c r="D204" s="9">
        <v>83683</v>
      </c>
      <c r="E204" s="9">
        <f t="shared" si="55"/>
        <v>75314.7</v>
      </c>
      <c r="F204" s="9">
        <f t="shared" si="56"/>
        <v>92051.3</v>
      </c>
    </row>
    <row r="205" spans="1:6" x14ac:dyDescent="0.25">
      <c r="A205" t="s">
        <v>75</v>
      </c>
      <c r="B205" t="s">
        <v>83</v>
      </c>
      <c r="C205" t="s">
        <v>20</v>
      </c>
      <c r="D205" s="9">
        <v>75382</v>
      </c>
      <c r="E205" s="9">
        <f t="shared" si="55"/>
        <v>67843.8</v>
      </c>
      <c r="F205" s="9">
        <f t="shared" si="56"/>
        <v>82920.200000000012</v>
      </c>
    </row>
    <row r="206" spans="1:6" x14ac:dyDescent="0.25">
      <c r="A206" t="s">
        <v>75</v>
      </c>
      <c r="B206" t="s">
        <v>83</v>
      </c>
      <c r="C206" t="s">
        <v>21</v>
      </c>
      <c r="D206" s="9">
        <v>53657</v>
      </c>
      <c r="E206" s="9">
        <f t="shared" si="55"/>
        <v>48291.3</v>
      </c>
      <c r="F206" s="9">
        <f t="shared" si="56"/>
        <v>59022.700000000004</v>
      </c>
    </row>
    <row r="207" spans="1:6" x14ac:dyDescent="0.25">
      <c r="A207" t="s">
        <v>75</v>
      </c>
      <c r="B207" t="s">
        <v>84</v>
      </c>
      <c r="C207" t="s">
        <v>18</v>
      </c>
      <c r="D207" s="9">
        <v>111117</v>
      </c>
      <c r="E207" s="9">
        <f>D207*0.9</f>
        <v>100005.3</v>
      </c>
      <c r="F207" s="9">
        <f>D207*1.1</f>
        <v>122228.70000000001</v>
      </c>
    </row>
    <row r="208" spans="1:6" x14ac:dyDescent="0.25">
      <c r="A208" t="s">
        <v>75</v>
      </c>
      <c r="B208" t="s">
        <v>84</v>
      </c>
      <c r="C208" t="s">
        <v>19</v>
      </c>
      <c r="D208" s="9">
        <v>86398</v>
      </c>
      <c r="E208" s="9">
        <f t="shared" ref="E208:E210" si="57">D208*0.9</f>
        <v>77758.2</v>
      </c>
      <c r="F208" s="9">
        <f t="shared" ref="F208:F210" si="58">D208*1.1</f>
        <v>95037.8</v>
      </c>
    </row>
    <row r="209" spans="1:6" x14ac:dyDescent="0.25">
      <c r="A209" t="s">
        <v>75</v>
      </c>
      <c r="B209" t="s">
        <v>84</v>
      </c>
      <c r="C209" t="s">
        <v>20</v>
      </c>
      <c r="D209" s="9">
        <v>74840</v>
      </c>
      <c r="E209" s="9">
        <f t="shared" si="57"/>
        <v>67356</v>
      </c>
      <c r="F209" s="9">
        <f t="shared" si="58"/>
        <v>82324</v>
      </c>
    </row>
    <row r="210" spans="1:6" x14ac:dyDescent="0.25">
      <c r="A210" t="s">
        <v>75</v>
      </c>
      <c r="B210" t="s">
        <v>84</v>
      </c>
      <c r="C210" t="s">
        <v>21</v>
      </c>
      <c r="D210" s="9">
        <v>56016</v>
      </c>
      <c r="E210" s="9">
        <f t="shared" si="57"/>
        <v>50414.400000000001</v>
      </c>
      <c r="F210" s="9">
        <f t="shared" si="58"/>
        <v>61617.600000000006</v>
      </c>
    </row>
    <row r="211" spans="1:6" x14ac:dyDescent="0.25">
      <c r="A211" t="s">
        <v>75</v>
      </c>
      <c r="B211" t="s">
        <v>85</v>
      </c>
      <c r="C211" t="s">
        <v>18</v>
      </c>
      <c r="D211" s="9">
        <v>115294</v>
      </c>
      <c r="E211" s="9">
        <f t="shared" ref="E211:E214" si="59">D211*0.9</f>
        <v>103764.6</v>
      </c>
      <c r="F211" s="9">
        <f t="shared" ref="F211:F214" si="60">D211*1.1</f>
        <v>126823.40000000001</v>
      </c>
    </row>
    <row r="212" spans="1:6" x14ac:dyDescent="0.25">
      <c r="A212" t="s">
        <v>75</v>
      </c>
      <c r="B212" t="s">
        <v>85</v>
      </c>
      <c r="C212" t="s">
        <v>19</v>
      </c>
      <c r="D212" s="9">
        <v>88488</v>
      </c>
      <c r="E212" s="9">
        <f t="shared" si="59"/>
        <v>79639.199999999997</v>
      </c>
      <c r="F212" s="9">
        <f t="shared" si="60"/>
        <v>97336.8</v>
      </c>
    </row>
    <row r="213" spans="1:6" x14ac:dyDescent="0.25">
      <c r="A213" t="s">
        <v>75</v>
      </c>
      <c r="B213" t="s">
        <v>85</v>
      </c>
      <c r="C213" t="s">
        <v>20</v>
      </c>
      <c r="D213" s="9">
        <v>79625</v>
      </c>
      <c r="E213" s="9">
        <f t="shared" si="59"/>
        <v>71662.5</v>
      </c>
      <c r="F213" s="9">
        <f t="shared" si="60"/>
        <v>87587.5</v>
      </c>
    </row>
    <row r="214" spans="1:6" x14ac:dyDescent="0.25">
      <c r="A214" t="s">
        <v>75</v>
      </c>
      <c r="B214" t="s">
        <v>85</v>
      </c>
      <c r="C214" t="s">
        <v>21</v>
      </c>
      <c r="D214" s="9">
        <v>56098</v>
      </c>
      <c r="E214" s="9">
        <f t="shared" si="59"/>
        <v>50488.200000000004</v>
      </c>
      <c r="F214" s="9">
        <f t="shared" si="60"/>
        <v>61707.8</v>
      </c>
    </row>
  </sheetData>
  <sheetProtection algorithmName="SHA-512" hashValue="uxawK0tNKsXmhdODx9c8ewr1hUW58jBKNj9mb8jEZ1hIK8K5ALZ9kuPnZyTeLoDuYhrvpbTdPcCdpj+3n3SIMw==" saltValue="Loh5U9gsO1YJ9XsirQrOBA==" spinCount="100000" sheet="1" scenarios="1" autoFilter="0" pivotTables="0"/>
  <phoneticPr fontId="5" type="noConversion"/>
  <pageMargins left="0.7" right="0.7" top="0.75" bottom="0.75" header="0.3" footer="0.3"/>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46083C-1E4D-4770-819B-1B437E531BA1}">
  <dimension ref="A1"/>
  <sheetViews>
    <sheetView showGridLines="0" workbookViewId="0">
      <selection activeCell="S34" sqref="S34"/>
    </sheetView>
  </sheetViews>
  <sheetFormatPr defaultRowHeight="15" x14ac:dyDescent="0.25"/>
  <sheetData/>
  <sheetProtection algorithmName="SHA-512" hashValue="UfmOruAhIUoxEX4J6SWjMKsfIBiNYsSXoOBcNdTttFmyCmL7CV61cwkm8RO5o40ZO3cy5w2wURHNKGh1xHx46g==" saltValue="UM76prwbelBiPDGeVI85Mw==" spinCount="100000" sheet="1" objects="1" scenarios="1"/>
  <pageMargins left="0.7" right="0.7" top="0.75" bottom="0.75" header="0.3" footer="0.3"/>
  <drawing r:id="rId1"/>
</worksheet>
</file>

<file path=docMetadata/LabelInfo.xml><?xml version="1.0" encoding="utf-8"?>
<clbl:labelList xmlns:clbl="http://schemas.microsoft.com/office/2020/mipLabelMetadata">
  <clbl:label id="{b19c134a-14c9-4d4c-af65-c420f94c8cbb}" enabled="0" method="" siteId="{b19c134a-14c9-4d4c-af65-c420f94c8cbb}"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Fall-Spring Calculator</vt:lpstr>
      <vt:lpstr>Summer Calculator</vt:lpstr>
      <vt:lpstr>Summer Pay Schedule Examples</vt:lpstr>
      <vt:lpstr>Salary Lookup Table</vt:lpstr>
      <vt:lpstr>Faculty Comp Guidelines</vt:lpstr>
    </vt:vector>
  </TitlesOfParts>
  <Company>Texas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Brendan S Scott</dc:creator>
  <cp:lastModifiedBy>Brendan S Scott</cp:lastModifiedBy>
  <cp:lastPrinted>2024-04-05T15:07:40Z</cp:lastPrinted>
  <dcterms:created xsi:type="dcterms:W3CDTF">2024-02-06T15:39:16Z</dcterms:created>
  <dcterms:modified xsi:type="dcterms:W3CDTF">2024-04-05T21:21:34Z</dcterms:modified>
</cp:coreProperties>
</file>